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омитет по ценам и тарифам МО\Регулирование передача ЭЭ\Запрос фактич баланс по МО 2023_февраль 2024\"/>
    </mc:Choice>
  </mc:AlternateContent>
  <bookViews>
    <workbookView xWindow="0" yWindow="0" windowWidth="24000" windowHeight="8835"/>
  </bookViews>
  <sheets>
    <sheet name="Баланс ЭЭ" sheetId="1" r:id="rId1"/>
    <sheet name="Баланс Мощности" sheetId="2" r:id="rId2"/>
  </sheets>
  <externalReferences>
    <externalReference r:id="rId3"/>
    <externalReference r:id="rId4"/>
  </externalReferences>
  <definedNames>
    <definedName name="anscount" hidden="1">1</definedName>
    <definedName name="god">[1]Титульный!$H$9</definedName>
    <definedName name="NDS">[1]TECHSHEET!$R$5</definedName>
    <definedName name="RESOURCE_IDENTIFIER">[1]TECHSHEET!$H$23</definedName>
    <definedName name="SAPBEXrevision" hidden="1">1</definedName>
    <definedName name="SAPBEXsysID" hidden="1">"BW2"</definedName>
    <definedName name="SAPBEXwbID" hidden="1">"479GSPMTNK9HM4ZSIVE5K2SH6"</definedName>
    <definedName name="VDET">[1]Титульный!$H$19</definedName>
    <definedName name="Стоим_ОС">[2]Скрытый!$P$70:$P$71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7" i="2" l="1"/>
  <c r="G97" i="2"/>
  <c r="G98" i="2"/>
  <c r="G58" i="2"/>
  <c r="E58" i="2"/>
  <c r="E55" i="2"/>
  <c r="E34" i="2" l="1"/>
  <c r="R63" i="2" l="1"/>
  <c r="Q63" i="2"/>
  <c r="P63" i="2"/>
  <c r="O63" i="2"/>
  <c r="O61" i="2" s="1"/>
  <c r="M63" i="2"/>
  <c r="L63" i="2"/>
  <c r="K63" i="2"/>
  <c r="J63" i="2"/>
  <c r="J61" i="2" s="1"/>
  <c r="R62" i="2"/>
  <c r="R61" i="2" s="1"/>
  <c r="Q61" i="2"/>
  <c r="P62" i="2"/>
  <c r="M62" i="2"/>
  <c r="M61" i="2" s="1"/>
  <c r="K62" i="2"/>
  <c r="K61" i="2" s="1"/>
  <c r="R63" i="1"/>
  <c r="Q63" i="1"/>
  <c r="P63" i="1"/>
  <c r="O63" i="1"/>
  <c r="O61" i="1" s="1"/>
  <c r="M63" i="1"/>
  <c r="L63" i="1"/>
  <c r="K63" i="1"/>
  <c r="J63" i="1"/>
  <c r="R62" i="1"/>
  <c r="R61" i="1" s="1"/>
  <c r="Q62" i="1"/>
  <c r="P62" i="1"/>
  <c r="O62" i="1"/>
  <c r="M62" i="1"/>
  <c r="M61" i="1" s="1"/>
  <c r="L62" i="1"/>
  <c r="K62" i="1"/>
  <c r="J62" i="1"/>
  <c r="J83" i="1"/>
  <c r="K83" i="1"/>
  <c r="L83" i="1"/>
  <c r="M83" i="1"/>
  <c r="O83" i="1"/>
  <c r="P83" i="1"/>
  <c r="Q83" i="1"/>
  <c r="R83" i="1"/>
  <c r="J61" i="1" l="1"/>
  <c r="Q61" i="1"/>
  <c r="N62" i="1"/>
  <c r="I62" i="1"/>
  <c r="K61" i="1"/>
  <c r="N83" i="1"/>
  <c r="N63" i="1"/>
  <c r="N61" i="1" s="1"/>
  <c r="I83" i="1"/>
  <c r="I63" i="1"/>
  <c r="I61" i="1" s="1"/>
  <c r="I63" i="2"/>
  <c r="N63" i="2"/>
  <c r="N62" i="2"/>
  <c r="I62" i="2"/>
  <c r="L61" i="2"/>
  <c r="P61" i="2"/>
  <c r="L61" i="1"/>
  <c r="P61" i="1"/>
  <c r="H40" i="2"/>
  <c r="G40" i="2"/>
  <c r="F40" i="2"/>
  <c r="E40" i="2"/>
  <c r="H39" i="2"/>
  <c r="H63" i="2" s="1"/>
  <c r="G39" i="2"/>
  <c r="G63" i="2" s="1"/>
  <c r="F39" i="2"/>
  <c r="F63" i="2" s="1"/>
  <c r="E39" i="2"/>
  <c r="E63" i="2" s="1"/>
  <c r="H38" i="2"/>
  <c r="H62" i="2" s="1"/>
  <c r="H61" i="2" s="1"/>
  <c r="G38" i="2"/>
  <c r="F38" i="2"/>
  <c r="F62" i="2" s="1"/>
  <c r="F61" i="2" s="1"/>
  <c r="E38" i="2"/>
  <c r="H36" i="2"/>
  <c r="G36" i="2"/>
  <c r="F36" i="2"/>
  <c r="E36" i="2"/>
  <c r="E33" i="2"/>
  <c r="E32" i="2"/>
  <c r="E31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E30" i="2"/>
  <c r="H110" i="1"/>
  <c r="G110" i="1"/>
  <c r="F110" i="1"/>
  <c r="E110" i="1"/>
  <c r="H109" i="1"/>
  <c r="G109" i="1"/>
  <c r="F109" i="1"/>
  <c r="E109" i="1"/>
  <c r="H108" i="1"/>
  <c r="G108" i="1"/>
  <c r="F108" i="1"/>
  <c r="E108" i="1"/>
  <c r="H107" i="1"/>
  <c r="G107" i="1"/>
  <c r="F107" i="1"/>
  <c r="E107" i="1"/>
  <c r="H101" i="1"/>
  <c r="G101" i="1"/>
  <c r="F101" i="1"/>
  <c r="E101" i="1"/>
  <c r="H100" i="1"/>
  <c r="G100" i="1"/>
  <c r="F100" i="1"/>
  <c r="E100" i="1"/>
  <c r="H99" i="1"/>
  <c r="G99" i="1"/>
  <c r="F99" i="1"/>
  <c r="E99" i="1"/>
  <c r="H98" i="1"/>
  <c r="G98" i="1"/>
  <c r="F98" i="1"/>
  <c r="E98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88" i="1"/>
  <c r="G88" i="1"/>
  <c r="F88" i="1"/>
  <c r="E88" i="1"/>
  <c r="F27" i="1"/>
  <c r="H36" i="1"/>
  <c r="G36" i="1"/>
  <c r="F36" i="1"/>
  <c r="E36" i="1"/>
  <c r="H40" i="1"/>
  <c r="H83" i="1" s="1"/>
  <c r="G40" i="1"/>
  <c r="G83" i="1" s="1"/>
  <c r="F40" i="1"/>
  <c r="F83" i="1" s="1"/>
  <c r="E40" i="1"/>
  <c r="E83" i="1" s="1"/>
  <c r="H39" i="1"/>
  <c r="H63" i="1" s="1"/>
  <c r="G39" i="1"/>
  <c r="G63" i="1" s="1"/>
  <c r="F39" i="1"/>
  <c r="F63" i="1" s="1"/>
  <c r="E39" i="1"/>
  <c r="E63" i="1" s="1"/>
  <c r="H38" i="1"/>
  <c r="H62" i="1" s="1"/>
  <c r="H61" i="1" s="1"/>
  <c r="G38" i="1"/>
  <c r="G62" i="1" s="1"/>
  <c r="F38" i="1"/>
  <c r="F62" i="1" s="1"/>
  <c r="F61" i="1" s="1"/>
  <c r="E38" i="1"/>
  <c r="E62" i="1" s="1"/>
  <c r="E34" i="1"/>
  <c r="E33" i="1"/>
  <c r="E32" i="1"/>
  <c r="E31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E30" i="1"/>
  <c r="G61" i="2" l="1"/>
  <c r="G61" i="1"/>
  <c r="I61" i="2"/>
  <c r="D83" i="1"/>
  <c r="D63" i="1"/>
  <c r="E61" i="1"/>
  <c r="D62" i="1"/>
  <c r="N61" i="2"/>
  <c r="D63" i="2"/>
  <c r="E61" i="2"/>
  <c r="D62" i="2"/>
  <c r="D61" i="2" s="1"/>
  <c r="F25" i="1"/>
  <c r="D61" i="1" l="1"/>
  <c r="N40" i="2"/>
  <c r="N39" i="2"/>
  <c r="N38" i="2"/>
  <c r="R37" i="2"/>
  <c r="Q37" i="2"/>
  <c r="P37" i="2"/>
  <c r="O37" i="2"/>
  <c r="N36" i="2"/>
  <c r="N34" i="2"/>
  <c r="N33" i="2"/>
  <c r="N32" i="2"/>
  <c r="N31" i="2"/>
  <c r="N30" i="2"/>
  <c r="P27" i="2"/>
  <c r="P25" i="2" s="1"/>
  <c r="O24" i="2"/>
  <c r="I40" i="2"/>
  <c r="I39" i="2"/>
  <c r="I38" i="2"/>
  <c r="M37" i="2"/>
  <c r="L37" i="2"/>
  <c r="K37" i="2"/>
  <c r="J37" i="2"/>
  <c r="I36" i="2"/>
  <c r="I34" i="2"/>
  <c r="I33" i="2"/>
  <c r="I32" i="2"/>
  <c r="I31" i="2"/>
  <c r="I30" i="2"/>
  <c r="K27" i="2"/>
  <c r="K24" i="2" s="1"/>
  <c r="J24" i="2"/>
  <c r="N40" i="1"/>
  <c r="N39" i="1"/>
  <c r="N38" i="1"/>
  <c r="R37" i="1"/>
  <c r="R24" i="1" s="1"/>
  <c r="Q37" i="1"/>
  <c r="P37" i="1"/>
  <c r="O37" i="1"/>
  <c r="N36" i="1"/>
  <c r="N34" i="1"/>
  <c r="N33" i="1"/>
  <c r="N32" i="1"/>
  <c r="N31" i="1"/>
  <c r="N30" i="1"/>
  <c r="P25" i="1"/>
  <c r="P24" i="1"/>
  <c r="O24" i="1"/>
  <c r="I40" i="1"/>
  <c r="I39" i="1"/>
  <c r="I38" i="1"/>
  <c r="M37" i="1"/>
  <c r="M24" i="1" s="1"/>
  <c r="L37" i="1"/>
  <c r="K37" i="1"/>
  <c r="J37" i="1"/>
  <c r="I36" i="1"/>
  <c r="I34" i="1"/>
  <c r="I33" i="1"/>
  <c r="I32" i="1"/>
  <c r="I31" i="1"/>
  <c r="I30" i="1"/>
  <c r="K25" i="1"/>
  <c r="K24" i="1" s="1"/>
  <c r="J24" i="1"/>
  <c r="D39" i="2"/>
  <c r="D38" i="2"/>
  <c r="H37" i="2"/>
  <c r="G37" i="2"/>
  <c r="F37" i="2"/>
  <c r="E37" i="2"/>
  <c r="N24" i="2" l="1"/>
  <c r="N37" i="2" s="1"/>
  <c r="N24" i="1"/>
  <c r="N37" i="1" s="1"/>
  <c r="Q27" i="1"/>
  <c r="Q28" i="1"/>
  <c r="P41" i="1" s="1"/>
  <c r="R35" i="1"/>
  <c r="R59" i="1" s="1"/>
  <c r="R48" i="1" s="1"/>
  <c r="R58" i="1" s="1"/>
  <c r="R41" i="1"/>
  <c r="P57" i="1"/>
  <c r="P80" i="1" s="1"/>
  <c r="P56" i="1"/>
  <c r="P79" i="1" s="1"/>
  <c r="P55" i="1"/>
  <c r="P78" i="1" s="1"/>
  <c r="P51" i="1"/>
  <c r="P54" i="1"/>
  <c r="P77" i="1" s="1"/>
  <c r="L27" i="1"/>
  <c r="J41" i="1" s="1"/>
  <c r="K57" i="1"/>
  <c r="K80" i="1" s="1"/>
  <c r="K56" i="1"/>
  <c r="K79" i="1" s="1"/>
  <c r="K55" i="1"/>
  <c r="K78" i="1" s="1"/>
  <c r="K54" i="1"/>
  <c r="K77" i="1" s="1"/>
  <c r="K51" i="1"/>
  <c r="I24" i="1"/>
  <c r="I37" i="1" s="1"/>
  <c r="Q27" i="2"/>
  <c r="O41" i="2" s="1"/>
  <c r="P24" i="2"/>
  <c r="Q28" i="2" s="1"/>
  <c r="I24" i="2"/>
  <c r="I37" i="2" s="1"/>
  <c r="K56" i="2"/>
  <c r="K57" i="2"/>
  <c r="K55" i="2"/>
  <c r="K54" i="2"/>
  <c r="K51" i="2"/>
  <c r="K49" i="2" s="1"/>
  <c r="J35" i="2"/>
  <c r="J59" i="2" s="1"/>
  <c r="L28" i="1"/>
  <c r="O35" i="2"/>
  <c r="O59" i="2" s="1"/>
  <c r="L28" i="2"/>
  <c r="K41" i="2" s="1"/>
  <c r="K35" i="2"/>
  <c r="K59" i="2" s="1"/>
  <c r="K25" i="2"/>
  <c r="L27" i="2"/>
  <c r="J41" i="2" s="1"/>
  <c r="R29" i="1"/>
  <c r="P35" i="1"/>
  <c r="P59" i="1" s="1"/>
  <c r="N35" i="1"/>
  <c r="O35" i="1"/>
  <c r="O59" i="1" s="1"/>
  <c r="M29" i="1"/>
  <c r="M35" i="1"/>
  <c r="M59" i="1" s="1"/>
  <c r="M48" i="1" s="1"/>
  <c r="M58" i="1" s="1"/>
  <c r="M41" i="1"/>
  <c r="J35" i="1"/>
  <c r="J59" i="1" s="1"/>
  <c r="K35" i="1"/>
  <c r="K59" i="1" s="1"/>
  <c r="N35" i="2" l="1"/>
  <c r="I35" i="2"/>
  <c r="O82" i="1"/>
  <c r="P35" i="2"/>
  <c r="P59" i="2" s="1"/>
  <c r="P82" i="1"/>
  <c r="J82" i="1"/>
  <c r="K82" i="1"/>
  <c r="R82" i="1"/>
  <c r="M82" i="1"/>
  <c r="M53" i="1"/>
  <c r="M49" i="1" s="1"/>
  <c r="R55" i="1"/>
  <c r="R78" i="1" s="1"/>
  <c r="Q25" i="1"/>
  <c r="Q24" i="1" s="1"/>
  <c r="P49" i="1"/>
  <c r="P74" i="1"/>
  <c r="P72" i="1" s="1"/>
  <c r="P71" i="1" s="1"/>
  <c r="R56" i="1"/>
  <c r="R79" i="1" s="1"/>
  <c r="R25" i="1"/>
  <c r="R53" i="1"/>
  <c r="R54" i="1"/>
  <c r="R77" i="1" s="1"/>
  <c r="R57" i="1"/>
  <c r="R80" i="1" s="1"/>
  <c r="O41" i="1"/>
  <c r="M55" i="1"/>
  <c r="M78" i="1" s="1"/>
  <c r="M56" i="1"/>
  <c r="M79" i="1" s="1"/>
  <c r="M54" i="1"/>
  <c r="M77" i="1" s="1"/>
  <c r="M57" i="1"/>
  <c r="M80" i="1" s="1"/>
  <c r="M25" i="1"/>
  <c r="M76" i="1"/>
  <c r="M72" i="1" s="1"/>
  <c r="L25" i="1"/>
  <c r="L24" i="1" s="1"/>
  <c r="L41" i="1" s="1"/>
  <c r="K74" i="1"/>
  <c r="K72" i="1" s="1"/>
  <c r="K71" i="1" s="1"/>
  <c r="K49" i="1"/>
  <c r="I35" i="1"/>
  <c r="Q25" i="2"/>
  <c r="Q24" i="2" s="1"/>
  <c r="R29" i="2" s="1"/>
  <c r="P54" i="2"/>
  <c r="P51" i="2"/>
  <c r="P49" i="2" s="1"/>
  <c r="P57" i="2"/>
  <c r="P56" i="2"/>
  <c r="P55" i="2"/>
  <c r="K41" i="1"/>
  <c r="P41" i="2"/>
  <c r="L25" i="2"/>
  <c r="L24" i="2" s="1"/>
  <c r="K81" i="1" l="1"/>
  <c r="Q35" i="2"/>
  <c r="Q59" i="2" s="1"/>
  <c r="P81" i="1"/>
  <c r="R49" i="1"/>
  <c r="R76" i="1"/>
  <c r="R72" i="1" s="1"/>
  <c r="R71" i="1" s="1"/>
  <c r="R81" i="1" s="1"/>
  <c r="Q35" i="1"/>
  <c r="Q41" i="1"/>
  <c r="M71" i="1"/>
  <c r="M81" i="1" s="1"/>
  <c r="L35" i="1"/>
  <c r="R25" i="2"/>
  <c r="R24" i="2"/>
  <c r="Q41" i="2"/>
  <c r="L35" i="2"/>
  <c r="L59" i="2" s="1"/>
  <c r="M29" i="2"/>
  <c r="Q59" i="1" l="1"/>
  <c r="Q48" i="1" s="1"/>
  <c r="Q54" i="1" s="1"/>
  <c r="Q77" i="1" s="1"/>
  <c r="Q82" i="1"/>
  <c r="L59" i="1"/>
  <c r="L48" i="1" s="1"/>
  <c r="L58" i="1" s="1"/>
  <c r="L82" i="1"/>
  <c r="R35" i="2"/>
  <c r="R59" i="2" s="1"/>
  <c r="R48" i="2" s="1"/>
  <c r="R58" i="2" s="1"/>
  <c r="R41" i="2"/>
  <c r="M24" i="2"/>
  <c r="M25" i="2"/>
  <c r="L41" i="2"/>
  <c r="Q57" i="1" l="1"/>
  <c r="Q80" i="1" s="1"/>
  <c r="Q55" i="1"/>
  <c r="Q78" i="1" s="1"/>
  <c r="Q52" i="1"/>
  <c r="P48" i="1" s="1"/>
  <c r="P58" i="1" s="1"/>
  <c r="Q51" i="1"/>
  <c r="Q74" i="1" s="1"/>
  <c r="L52" i="1"/>
  <c r="L51" i="1"/>
  <c r="J48" i="1" s="1"/>
  <c r="Q58" i="1"/>
  <c r="Q56" i="1"/>
  <c r="Q79" i="1" s="1"/>
  <c r="L55" i="1"/>
  <c r="L78" i="1" s="1"/>
  <c r="L57" i="1"/>
  <c r="L80" i="1" s="1"/>
  <c r="L56" i="1"/>
  <c r="L79" i="1" s="1"/>
  <c r="L54" i="1"/>
  <c r="L77" i="1" s="1"/>
  <c r="K48" i="1"/>
  <c r="K58" i="1" s="1"/>
  <c r="L75" i="1"/>
  <c r="R57" i="2"/>
  <c r="R53" i="2"/>
  <c r="R55" i="2"/>
  <c r="R54" i="2"/>
  <c r="R56" i="2"/>
  <c r="M41" i="2"/>
  <c r="M35" i="2"/>
  <c r="M59" i="2" s="1"/>
  <c r="M48" i="2" s="1"/>
  <c r="M58" i="2" s="1"/>
  <c r="L49" i="1" l="1"/>
  <c r="Q75" i="1"/>
  <c r="Q49" i="1"/>
  <c r="O48" i="1"/>
  <c r="O58" i="1" s="1"/>
  <c r="N58" i="1" s="1"/>
  <c r="N48" i="1" s="1"/>
  <c r="N59" i="1" s="1"/>
  <c r="L74" i="1"/>
  <c r="Q72" i="1"/>
  <c r="Q71" i="1" s="1"/>
  <c r="Q81" i="1" s="1"/>
  <c r="J58" i="1"/>
  <c r="I58" i="1" s="1"/>
  <c r="I48" i="1" s="1"/>
  <c r="I59" i="1" s="1"/>
  <c r="J54" i="1"/>
  <c r="J57" i="1"/>
  <c r="J55" i="1"/>
  <c r="J56" i="1"/>
  <c r="L72" i="1"/>
  <c r="L71" i="1" s="1"/>
  <c r="L81" i="1" s="1"/>
  <c r="R49" i="2"/>
  <c r="Q48" i="2"/>
  <c r="M55" i="2"/>
  <c r="M56" i="2"/>
  <c r="M54" i="2"/>
  <c r="M57" i="2"/>
  <c r="M53" i="2"/>
  <c r="D40" i="1"/>
  <c r="D39" i="1"/>
  <c r="D38" i="1"/>
  <c r="D34" i="1"/>
  <c r="O55" i="1" l="1"/>
  <c r="O56" i="1"/>
  <c r="N56" i="1" s="1"/>
  <c r="O57" i="1"/>
  <c r="O80" i="1" s="1"/>
  <c r="O54" i="1"/>
  <c r="N54" i="1" s="1"/>
  <c r="O78" i="1"/>
  <c r="N78" i="1" s="1"/>
  <c r="N55" i="1"/>
  <c r="J80" i="1"/>
  <c r="I57" i="1"/>
  <c r="I54" i="1"/>
  <c r="J77" i="1"/>
  <c r="I77" i="1" s="1"/>
  <c r="I55" i="1"/>
  <c r="J78" i="1"/>
  <c r="I78" i="1" s="1"/>
  <c r="J79" i="1"/>
  <c r="I79" i="1" s="1"/>
  <c r="I56" i="1"/>
  <c r="Q52" i="2"/>
  <c r="P48" i="2" s="1"/>
  <c r="P58" i="2" s="1"/>
  <c r="Q57" i="2"/>
  <c r="Q56" i="2"/>
  <c r="Q54" i="2"/>
  <c r="Q51" i="2"/>
  <c r="Q55" i="2"/>
  <c r="M49" i="2"/>
  <c r="L48" i="2"/>
  <c r="Q83" i="2"/>
  <c r="M83" i="2"/>
  <c r="H83" i="2"/>
  <c r="G83" i="2"/>
  <c r="F83" i="2"/>
  <c r="E83" i="2"/>
  <c r="R83" i="2"/>
  <c r="P83" i="2"/>
  <c r="O83" i="2"/>
  <c r="L83" i="2"/>
  <c r="K83" i="2"/>
  <c r="J83" i="2"/>
  <c r="R108" i="2"/>
  <c r="Q108" i="2"/>
  <c r="Q109" i="2" s="1"/>
  <c r="P108" i="2"/>
  <c r="P109" i="2" s="1"/>
  <c r="O108" i="2"/>
  <c r="O109" i="2" s="1"/>
  <c r="M108" i="2"/>
  <c r="L108" i="2"/>
  <c r="L109" i="2" s="1"/>
  <c r="K108" i="2"/>
  <c r="K109" i="2" s="1"/>
  <c r="J108" i="2"/>
  <c r="J109" i="2" s="1"/>
  <c r="H108" i="2"/>
  <c r="G108" i="2"/>
  <c r="G109" i="2" s="1"/>
  <c r="F108" i="2"/>
  <c r="F109" i="2" s="1"/>
  <c r="E108" i="2"/>
  <c r="E109" i="2" s="1"/>
  <c r="N107" i="2"/>
  <c r="N106" i="2"/>
  <c r="N105" i="2"/>
  <c r="I107" i="2"/>
  <c r="I106" i="2"/>
  <c r="I105" i="2"/>
  <c r="I108" i="2" s="1"/>
  <c r="D107" i="2"/>
  <c r="D106" i="2"/>
  <c r="D105" i="2"/>
  <c r="R100" i="2"/>
  <c r="R101" i="2" s="1"/>
  <c r="Q100" i="2"/>
  <c r="Q101" i="2" s="1"/>
  <c r="P100" i="2"/>
  <c r="P101" i="2" s="1"/>
  <c r="O100" i="2"/>
  <c r="O101" i="2" s="1"/>
  <c r="M100" i="2"/>
  <c r="M101" i="2" s="1"/>
  <c r="L100" i="2"/>
  <c r="L101" i="2" s="1"/>
  <c r="K100" i="2"/>
  <c r="K101" i="2" s="1"/>
  <c r="J100" i="2"/>
  <c r="J101" i="2" s="1"/>
  <c r="H100" i="2"/>
  <c r="H101" i="2" s="1"/>
  <c r="G100" i="2"/>
  <c r="G101" i="2" s="1"/>
  <c r="F100" i="2"/>
  <c r="F101" i="2" s="1"/>
  <c r="E100" i="2"/>
  <c r="E101" i="2" s="1"/>
  <c r="N99" i="2"/>
  <c r="N98" i="2"/>
  <c r="N97" i="2"/>
  <c r="I99" i="2"/>
  <c r="I98" i="2"/>
  <c r="I97" i="2"/>
  <c r="D99" i="2"/>
  <c r="D98" i="2"/>
  <c r="D97" i="2"/>
  <c r="R92" i="2"/>
  <c r="R93" i="2" s="1"/>
  <c r="Q92" i="2"/>
  <c r="Q93" i="2" s="1"/>
  <c r="P92" i="2"/>
  <c r="P93" i="2" s="1"/>
  <c r="O92" i="2"/>
  <c r="O93" i="2" s="1"/>
  <c r="M92" i="2"/>
  <c r="M93" i="2" s="1"/>
  <c r="L92" i="2"/>
  <c r="L93" i="2" s="1"/>
  <c r="K92" i="2"/>
  <c r="K93" i="2" s="1"/>
  <c r="J92" i="2"/>
  <c r="J93" i="2" s="1"/>
  <c r="H92" i="2"/>
  <c r="H93" i="2" s="1"/>
  <c r="G92" i="2"/>
  <c r="G93" i="2" s="1"/>
  <c r="F92" i="2"/>
  <c r="F93" i="2" s="1"/>
  <c r="E92" i="2"/>
  <c r="E93" i="2" s="1"/>
  <c r="N91" i="2"/>
  <c r="N90" i="2"/>
  <c r="N89" i="2"/>
  <c r="N88" i="2"/>
  <c r="I91" i="2"/>
  <c r="I90" i="2"/>
  <c r="I89" i="2"/>
  <c r="I88" i="2"/>
  <c r="D91" i="2"/>
  <c r="D90" i="2"/>
  <c r="D89" i="2"/>
  <c r="D88" i="2"/>
  <c r="D40" i="2"/>
  <c r="D36" i="2"/>
  <c r="D33" i="2"/>
  <c r="D32" i="2"/>
  <c r="D31" i="2"/>
  <c r="D30" i="2"/>
  <c r="F27" i="2"/>
  <c r="E24" i="2"/>
  <c r="Q82" i="2"/>
  <c r="K82" i="2"/>
  <c r="G37" i="1"/>
  <c r="F37" i="1"/>
  <c r="E37" i="1"/>
  <c r="D36" i="1"/>
  <c r="D33" i="1"/>
  <c r="D32" i="1"/>
  <c r="D31" i="1"/>
  <c r="D30" i="1"/>
  <c r="F24" i="1"/>
  <c r="E24" i="1"/>
  <c r="O77" i="1" l="1"/>
  <c r="N77" i="1" s="1"/>
  <c r="O79" i="1"/>
  <c r="N79" i="1" s="1"/>
  <c r="N57" i="1"/>
  <c r="O71" i="1"/>
  <c r="O81" i="1" s="1"/>
  <c r="N81" i="1" s="1"/>
  <c r="N71" i="1" s="1"/>
  <c r="N82" i="1" s="1"/>
  <c r="N80" i="1"/>
  <c r="F57" i="1"/>
  <c r="F80" i="1" s="1"/>
  <c r="F51" i="1"/>
  <c r="F56" i="1"/>
  <c r="F79" i="1" s="1"/>
  <c r="F55" i="1"/>
  <c r="F78" i="1" s="1"/>
  <c r="F54" i="1"/>
  <c r="F77" i="1" s="1"/>
  <c r="J71" i="1"/>
  <c r="J81" i="1" s="1"/>
  <c r="I81" i="1" s="1"/>
  <c r="I71" i="1" s="1"/>
  <c r="I82" i="1" s="1"/>
  <c r="I80" i="1"/>
  <c r="O48" i="2"/>
  <c r="Q49" i="2"/>
  <c r="E35" i="2"/>
  <c r="E59" i="2" s="1"/>
  <c r="L55" i="2"/>
  <c r="L57" i="2"/>
  <c r="L56" i="2"/>
  <c r="L52" i="2"/>
  <c r="K48" i="2" s="1"/>
  <c r="K58" i="2" s="1"/>
  <c r="L51" i="2"/>
  <c r="L54" i="2"/>
  <c r="G27" i="1"/>
  <c r="F35" i="1"/>
  <c r="G28" i="1"/>
  <c r="F24" i="2"/>
  <c r="G27" i="2"/>
  <c r="E35" i="1"/>
  <c r="D83" i="2"/>
  <c r="L82" i="2"/>
  <c r="I100" i="2"/>
  <c r="I101" i="2" s="1"/>
  <c r="M82" i="2"/>
  <c r="R82" i="2"/>
  <c r="I83" i="2"/>
  <c r="N83" i="2"/>
  <c r="O82" i="2"/>
  <c r="E82" i="2"/>
  <c r="J82" i="2"/>
  <c r="P82" i="2"/>
  <c r="N108" i="2"/>
  <c r="D108" i="2"/>
  <c r="N100" i="2"/>
  <c r="N101" i="2" s="1"/>
  <c r="D100" i="2"/>
  <c r="D101" i="2" s="1"/>
  <c r="N92" i="2"/>
  <c r="N93" i="2" s="1"/>
  <c r="I92" i="2"/>
  <c r="I93" i="2" s="1"/>
  <c r="D92" i="2"/>
  <c r="D93" i="2" s="1"/>
  <c r="P79" i="2"/>
  <c r="P77" i="2"/>
  <c r="D24" i="1"/>
  <c r="D35" i="1" s="1"/>
  <c r="D24" i="2"/>
  <c r="K80" i="2"/>
  <c r="F25" i="2"/>
  <c r="E59" i="1" l="1"/>
  <c r="E82" i="1"/>
  <c r="F59" i="1"/>
  <c r="F82" i="1"/>
  <c r="F74" i="1"/>
  <c r="F72" i="1" s="1"/>
  <c r="F71" i="1" s="1"/>
  <c r="F49" i="1"/>
  <c r="N58" i="2"/>
  <c r="N48" i="2" s="1"/>
  <c r="N59" i="2" s="1"/>
  <c r="N55" i="2"/>
  <c r="O57" i="2"/>
  <c r="N57" i="2" s="1"/>
  <c r="O56" i="2"/>
  <c r="N56" i="2" s="1"/>
  <c r="O54" i="2"/>
  <c r="N54" i="2" s="1"/>
  <c r="L49" i="2"/>
  <c r="J48" i="2"/>
  <c r="F56" i="2"/>
  <c r="F79" i="2" s="1"/>
  <c r="F57" i="2"/>
  <c r="F80" i="2" s="1"/>
  <c r="F51" i="2"/>
  <c r="F49" i="2" s="1"/>
  <c r="F55" i="2"/>
  <c r="F54" i="2"/>
  <c r="F77" i="2" s="1"/>
  <c r="G25" i="1"/>
  <c r="F35" i="2"/>
  <c r="G28" i="2"/>
  <c r="G25" i="2" s="1"/>
  <c r="D37" i="1"/>
  <c r="P74" i="2"/>
  <c r="P72" i="2" s="1"/>
  <c r="F41" i="1"/>
  <c r="E41" i="1"/>
  <c r="P80" i="2"/>
  <c r="P78" i="2"/>
  <c r="F81" i="1" l="1"/>
  <c r="F59" i="2"/>
  <c r="F82" i="2"/>
  <c r="F74" i="2"/>
  <c r="F72" i="2" s="1"/>
  <c r="F78" i="2"/>
  <c r="I58" i="2"/>
  <c r="I48" i="2" s="1"/>
  <c r="I59" i="2" s="1"/>
  <c r="J56" i="2"/>
  <c r="I56" i="2" s="1"/>
  <c r="I55" i="2"/>
  <c r="J57" i="2"/>
  <c r="I57" i="2" s="1"/>
  <c r="J54" i="2"/>
  <c r="I54" i="2" s="1"/>
  <c r="F41" i="2"/>
  <c r="H37" i="1"/>
  <c r="H24" i="1" s="1"/>
  <c r="G24" i="2"/>
  <c r="P71" i="2"/>
  <c r="E41" i="2"/>
  <c r="G24" i="1"/>
  <c r="G41" i="1" s="1"/>
  <c r="H35" i="1" l="1"/>
  <c r="G35" i="1"/>
  <c r="F71" i="2"/>
  <c r="F81" i="2" s="1"/>
  <c r="G35" i="2"/>
  <c r="P81" i="2"/>
  <c r="G59" i="1" l="1"/>
  <c r="G82" i="1"/>
  <c r="H59" i="1"/>
  <c r="H48" i="1" s="1"/>
  <c r="H82" i="1"/>
  <c r="G59" i="2"/>
  <c r="G82" i="2"/>
  <c r="H29" i="2"/>
  <c r="H25" i="2" s="1"/>
  <c r="H58" i="1" l="1"/>
  <c r="H54" i="1"/>
  <c r="H77" i="1" s="1"/>
  <c r="H57" i="1"/>
  <c r="H80" i="1" s="1"/>
  <c r="H55" i="1"/>
  <c r="H78" i="1" s="1"/>
  <c r="H56" i="1"/>
  <c r="H79" i="1" s="1"/>
  <c r="G41" i="2"/>
  <c r="H24" i="2"/>
  <c r="H35" i="2" l="1"/>
  <c r="H41" i="1"/>
  <c r="H29" i="1"/>
  <c r="H53" i="1" s="1"/>
  <c r="H49" i="1" l="1"/>
  <c r="G48" i="1"/>
  <c r="H25" i="1"/>
  <c r="H76" i="1"/>
  <c r="H72" i="1" s="1"/>
  <c r="H71" i="1" s="1"/>
  <c r="H81" i="1" s="1"/>
  <c r="H59" i="2"/>
  <c r="H48" i="2" s="1"/>
  <c r="H55" i="2" s="1"/>
  <c r="H82" i="2"/>
  <c r="G58" i="1" l="1"/>
  <c r="G55" i="1"/>
  <c r="G78" i="1" s="1"/>
  <c r="G57" i="1"/>
  <c r="G80" i="1" s="1"/>
  <c r="G56" i="1"/>
  <c r="G79" i="1" s="1"/>
  <c r="G51" i="1"/>
  <c r="G52" i="1"/>
  <c r="G54" i="1"/>
  <c r="G77" i="1" s="1"/>
  <c r="H56" i="2"/>
  <c r="H58" i="2"/>
  <c r="H54" i="2"/>
  <c r="H57" i="2"/>
  <c r="H53" i="2"/>
  <c r="G48" i="2" s="1"/>
  <c r="D34" i="2"/>
  <c r="D37" i="2" s="1"/>
  <c r="G75" i="1" l="1"/>
  <c r="F48" i="1"/>
  <c r="F58" i="1" s="1"/>
  <c r="E48" i="1"/>
  <c r="G49" i="1"/>
  <c r="G74" i="1"/>
  <c r="G72" i="1" s="1"/>
  <c r="G71" i="1" s="1"/>
  <c r="G81" i="1" s="1"/>
  <c r="H49" i="2"/>
  <c r="G51" i="2"/>
  <c r="E48" i="2" s="1"/>
  <c r="G56" i="2"/>
  <c r="G57" i="2"/>
  <c r="G55" i="2"/>
  <c r="G52" i="2"/>
  <c r="F48" i="2" s="1"/>
  <c r="F58" i="2" s="1"/>
  <c r="G54" i="2"/>
  <c r="D35" i="2"/>
  <c r="R109" i="2"/>
  <c r="N109" i="2"/>
  <c r="R111" i="1"/>
  <c r="R112" i="1" s="1"/>
  <c r="Q111" i="1"/>
  <c r="Q112" i="1" s="1"/>
  <c r="P111" i="1"/>
  <c r="P112" i="1" s="1"/>
  <c r="O111" i="1"/>
  <c r="O112" i="1" s="1"/>
  <c r="N110" i="1"/>
  <c r="N109" i="1"/>
  <c r="N108" i="1"/>
  <c r="N107" i="1"/>
  <c r="M111" i="1"/>
  <c r="M112" i="1" s="1"/>
  <c r="L111" i="1"/>
  <c r="L112" i="1" s="1"/>
  <c r="K111" i="1"/>
  <c r="K112" i="1" s="1"/>
  <c r="J111" i="1"/>
  <c r="J112" i="1" s="1"/>
  <c r="I110" i="1"/>
  <c r="I109" i="1"/>
  <c r="I108" i="1"/>
  <c r="I107" i="1"/>
  <c r="H111" i="1"/>
  <c r="H112" i="1" s="1"/>
  <c r="G111" i="1"/>
  <c r="G112" i="1" s="1"/>
  <c r="F111" i="1"/>
  <c r="F112" i="1" s="1"/>
  <c r="E111" i="1"/>
  <c r="E112" i="1" s="1"/>
  <c r="D110" i="1"/>
  <c r="D109" i="1"/>
  <c r="D108" i="1"/>
  <c r="D107" i="1"/>
  <c r="R102" i="1"/>
  <c r="R103" i="1" s="1"/>
  <c r="Q102" i="1"/>
  <c r="Q103" i="1" s="1"/>
  <c r="P102" i="1"/>
  <c r="P103" i="1" s="1"/>
  <c r="O102" i="1"/>
  <c r="O103" i="1" s="1"/>
  <c r="N101" i="1"/>
  <c r="N100" i="1"/>
  <c r="N99" i="1"/>
  <c r="N98" i="1"/>
  <c r="M102" i="1"/>
  <c r="M103" i="1" s="1"/>
  <c r="L102" i="1"/>
  <c r="L103" i="1" s="1"/>
  <c r="K102" i="1"/>
  <c r="K103" i="1" s="1"/>
  <c r="J102" i="1"/>
  <c r="J103" i="1" s="1"/>
  <c r="I101" i="1"/>
  <c r="I100" i="1"/>
  <c r="I99" i="1"/>
  <c r="I98" i="1"/>
  <c r="H102" i="1"/>
  <c r="H103" i="1" s="1"/>
  <c r="G102" i="1"/>
  <c r="G103" i="1" s="1"/>
  <c r="F102" i="1"/>
  <c r="F103" i="1" s="1"/>
  <c r="E102" i="1"/>
  <c r="E103" i="1" s="1"/>
  <c r="D101" i="1"/>
  <c r="D100" i="1"/>
  <c r="D99" i="1"/>
  <c r="D98" i="1"/>
  <c r="R93" i="1"/>
  <c r="R94" i="1" s="1"/>
  <c r="Q93" i="1"/>
  <c r="Q94" i="1" s="1"/>
  <c r="P93" i="1"/>
  <c r="P94" i="1" s="1"/>
  <c r="O93" i="1"/>
  <c r="O94" i="1" s="1"/>
  <c r="N92" i="1"/>
  <c r="N91" i="1"/>
  <c r="N90" i="1"/>
  <c r="N89" i="1"/>
  <c r="M93" i="1"/>
  <c r="M94" i="1" s="1"/>
  <c r="L93" i="1"/>
  <c r="L94" i="1" s="1"/>
  <c r="K93" i="1"/>
  <c r="K94" i="1" s="1"/>
  <c r="J93" i="1"/>
  <c r="J94" i="1" s="1"/>
  <c r="E58" i="1" l="1"/>
  <c r="D58" i="1" s="1"/>
  <c r="D48" i="1" s="1"/>
  <c r="D59" i="1" s="1"/>
  <c r="E54" i="1"/>
  <c r="E57" i="1"/>
  <c r="E56" i="1"/>
  <c r="E55" i="1"/>
  <c r="G49" i="2"/>
  <c r="D58" i="2"/>
  <c r="E56" i="2"/>
  <c r="D56" i="2" s="1"/>
  <c r="E57" i="2"/>
  <c r="D57" i="2" s="1"/>
  <c r="E54" i="2"/>
  <c r="D54" i="2" s="1"/>
  <c r="D55" i="2"/>
  <c r="H109" i="2"/>
  <c r="R77" i="2"/>
  <c r="R78" i="2"/>
  <c r="R80" i="2"/>
  <c r="R79" i="2"/>
  <c r="D102" i="1"/>
  <c r="D103" i="1" s="1"/>
  <c r="I102" i="1"/>
  <c r="I103" i="1" s="1"/>
  <c r="N102" i="1"/>
  <c r="N103" i="1" s="1"/>
  <c r="D111" i="1"/>
  <c r="D112" i="1" s="1"/>
  <c r="I111" i="1"/>
  <c r="I112" i="1" s="1"/>
  <c r="N111" i="1"/>
  <c r="N112" i="1" s="1"/>
  <c r="D109" i="2"/>
  <c r="H41" i="2"/>
  <c r="D48" i="2" l="1"/>
  <c r="D59" i="2" s="1"/>
  <c r="E79" i="1"/>
  <c r="D79" i="1" s="1"/>
  <c r="D56" i="1"/>
  <c r="D55" i="1"/>
  <c r="E78" i="1"/>
  <c r="D78" i="1" s="1"/>
  <c r="D57" i="1"/>
  <c r="E80" i="1"/>
  <c r="E77" i="1"/>
  <c r="D77" i="1" s="1"/>
  <c r="D54" i="1"/>
  <c r="H77" i="2"/>
  <c r="H80" i="2"/>
  <c r="H78" i="2"/>
  <c r="H79" i="2"/>
  <c r="R76" i="2"/>
  <c r="R72" i="2" s="1"/>
  <c r="R71" i="2" s="1"/>
  <c r="R81" i="2" s="1"/>
  <c r="E71" i="1" l="1"/>
  <c r="E81" i="1" s="1"/>
  <c r="D81" i="1" s="1"/>
  <c r="D71" i="1" s="1"/>
  <c r="D82" i="1" s="1"/>
  <c r="D80" i="1"/>
  <c r="H76" i="2"/>
  <c r="H72" i="2" s="1"/>
  <c r="H71" i="2" s="1"/>
  <c r="H81" i="2" s="1"/>
  <c r="Q77" i="2"/>
  <c r="Q79" i="2"/>
  <c r="Q80" i="2"/>
  <c r="Q78" i="2"/>
  <c r="I92" i="1"/>
  <c r="D92" i="1"/>
  <c r="G78" i="2" l="1"/>
  <c r="G79" i="2"/>
  <c r="G80" i="2"/>
  <c r="G77" i="2"/>
  <c r="Q74" i="2"/>
  <c r="Q75" i="2"/>
  <c r="H93" i="1"/>
  <c r="H94" i="1" s="1"/>
  <c r="G93" i="1"/>
  <c r="G94" i="1" s="1"/>
  <c r="F93" i="1"/>
  <c r="F94" i="1" s="1"/>
  <c r="E93" i="1"/>
  <c r="E94" i="1" s="1"/>
  <c r="I91" i="1"/>
  <c r="D91" i="1"/>
  <c r="I90" i="1"/>
  <c r="D90" i="1"/>
  <c r="I89" i="1"/>
  <c r="D89" i="1"/>
  <c r="N88" i="1"/>
  <c r="N93" i="1" s="1"/>
  <c r="N94" i="1" s="1"/>
  <c r="I88" i="1"/>
  <c r="D88" i="1"/>
  <c r="G75" i="2" l="1"/>
  <c r="G74" i="2"/>
  <c r="Q72" i="2"/>
  <c r="Q71" i="2" s="1"/>
  <c r="Q81" i="2" s="1"/>
  <c r="I93" i="1"/>
  <c r="I94" i="1" s="1"/>
  <c r="D93" i="1"/>
  <c r="D94" i="1" s="1"/>
  <c r="G72" i="2" l="1"/>
  <c r="G71" i="2" s="1"/>
  <c r="G81" i="2" s="1"/>
  <c r="O80" i="2"/>
  <c r="N80" i="2" s="1"/>
  <c r="O77" i="2"/>
  <c r="O79" i="2"/>
  <c r="N79" i="2" s="1"/>
  <c r="O78" i="2"/>
  <c r="N78" i="2" s="1"/>
  <c r="E78" i="2" l="1"/>
  <c r="E79" i="2"/>
  <c r="D79" i="2" s="1"/>
  <c r="E80" i="2"/>
  <c r="D80" i="2" s="1"/>
  <c r="E77" i="2"/>
  <c r="D77" i="2" s="1"/>
  <c r="O71" i="2"/>
  <c r="O81" i="2" s="1"/>
  <c r="N81" i="2" s="1"/>
  <c r="N71" i="2" s="1"/>
  <c r="N82" i="2" s="1"/>
  <c r="N77" i="2"/>
  <c r="E71" i="2" l="1"/>
  <c r="E81" i="2" s="1"/>
  <c r="D81" i="2" s="1"/>
  <c r="D71" i="2" s="1"/>
  <c r="D82" i="2" s="1"/>
  <c r="D78" i="2"/>
  <c r="M109" i="2" l="1"/>
  <c r="I109" i="2" l="1"/>
  <c r="M76" i="2" l="1"/>
  <c r="M72" i="2" s="1"/>
  <c r="M80" i="2"/>
  <c r="M77" i="2"/>
  <c r="M78" i="2"/>
  <c r="M79" i="2"/>
  <c r="L79" i="2" l="1"/>
  <c r="L80" i="2"/>
  <c r="L78" i="2"/>
  <c r="L75" i="2"/>
  <c r="L77" i="2"/>
  <c r="L74" i="2"/>
  <c r="M71" i="2"/>
  <c r="M81" i="2" s="1"/>
  <c r="L72" i="2" l="1"/>
  <c r="K78" i="2" l="1"/>
  <c r="K74" i="2"/>
  <c r="K72" i="2" s="1"/>
  <c r="K77" i="2"/>
  <c r="K79" i="2"/>
  <c r="L71" i="2" l="1"/>
  <c r="L81" i="2" s="1"/>
  <c r="K71" i="2" l="1"/>
  <c r="J77" i="2"/>
  <c r="I77" i="2" s="1"/>
  <c r="J80" i="2"/>
  <c r="I80" i="2" s="1"/>
  <c r="J79" i="2"/>
  <c r="I79" i="2" s="1"/>
  <c r="J78" i="2"/>
  <c r="I78" i="2" s="1"/>
  <c r="K81" i="2" l="1"/>
  <c r="J71" i="2" l="1"/>
  <c r="J81" i="2" s="1"/>
  <c r="I81" i="2" s="1"/>
  <c r="I71" i="2" l="1"/>
  <c r="I82" i="2" s="1"/>
</calcChain>
</file>

<file path=xl/sharedStrings.xml><?xml version="1.0" encoding="utf-8"?>
<sst xmlns="http://schemas.openxmlformats.org/spreadsheetml/2006/main" count="789" uniqueCount="57">
  <si>
    <t>Баланс электроэнергиии</t>
  </si>
  <si>
    <t>Показатели</t>
  </si>
  <si>
    <t>Единица измерений</t>
  </si>
  <si>
    <t>год</t>
  </si>
  <si>
    <t>1 полугодие</t>
  </si>
  <si>
    <t>2 полугодие</t>
  </si>
  <si>
    <t>Всего</t>
  </si>
  <si>
    <t>ВН</t>
  </si>
  <si>
    <t>СН1</t>
  </si>
  <si>
    <t>СН2</t>
  </si>
  <si>
    <t>НН</t>
  </si>
  <si>
    <t>Поступление электроэнергии в сеть</t>
  </si>
  <si>
    <t>млн. кВт.ч.</t>
  </si>
  <si>
    <t>из смежной сети, всего</t>
  </si>
  <si>
    <t>х</t>
  </si>
  <si>
    <t xml:space="preserve">    в том числе из сети</t>
  </si>
  <si>
    <t>от электростанций</t>
  </si>
  <si>
    <t>от ПАО "ФСК ЕЭС"</t>
  </si>
  <si>
    <t>Поступление электроэнергии от других сетевых организаций</t>
  </si>
  <si>
    <t>Потери в сетях</t>
  </si>
  <si>
    <t>%</t>
  </si>
  <si>
    <t>Расход электроэнергии на производственные и хозяйственные нужды</t>
  </si>
  <si>
    <t xml:space="preserve">Отпуск из сети (полезный отпуск ), в т.ч. для
</t>
  </si>
  <si>
    <t>передачи сторонним потребителям (субабонентам)</t>
  </si>
  <si>
    <t>Сальдо-переток в другие сетевые организации</t>
  </si>
  <si>
    <t>Собственное потребление</t>
  </si>
  <si>
    <t>Проверка</t>
  </si>
  <si>
    <t>Баланс ТРАНЗИТА электроэнергии без учета собственного потребления</t>
  </si>
  <si>
    <t>Ед. изм.</t>
  </si>
  <si>
    <t>Полезный отпуск электроэнергии потребителям</t>
  </si>
  <si>
    <t xml:space="preserve"> потребителям сети</t>
  </si>
  <si>
    <t>Баланс СОБСТВЕННОГО ПОТРЕБЛЕНИЯ  электроэнергии без учета транзита</t>
  </si>
  <si>
    <t>Расшифровка Поступление от других сетевых организаций</t>
  </si>
  <si>
    <t>Наименование других сетевых организаций</t>
  </si>
  <si>
    <t>Итого</t>
  </si>
  <si>
    <t>Расшифровка Сальдо-переток в другие сетевые организации</t>
  </si>
  <si>
    <t>Расшифровка Полезный отпуск потребителям,  присоединенным к сети</t>
  </si>
  <si>
    <t>Наименование сбытовых организаций</t>
  </si>
  <si>
    <t>Баланс мощности</t>
  </si>
  <si>
    <t>Поступление мощности в сеть</t>
  </si>
  <si>
    <t>МВт</t>
  </si>
  <si>
    <t>от других сетевых организаций</t>
  </si>
  <si>
    <t>Мощность на производственные и хозяйственные нужды</t>
  </si>
  <si>
    <t>Отпуск из сети (полезный отпуск) мощности</t>
  </si>
  <si>
    <t>Заявленная мощность сторонних потребителей (субабонентов)</t>
  </si>
  <si>
    <t>Переток в другие сетевые организации</t>
  </si>
  <si>
    <t>Заявленная мощность  на собственное потребление</t>
  </si>
  <si>
    <t>Баланс ТРАНЗИТА мощности без учета собственного потребления</t>
  </si>
  <si>
    <t>Баланс СОБСТВЕННОГО ПОТРЕБЛЕНИЯ мощности без учета транзита</t>
  </si>
  <si>
    <t>Расшифровка п. 1.5. (Поступление от других сетевых организаций)</t>
  </si>
  <si>
    <t xml:space="preserve">Расшифровка п. 4.3. (Полезный отпуск - переток в другие сетевые организации) </t>
  </si>
  <si>
    <t xml:space="preserve">Расшифровка п. 4.1. (Полезный отпуск потребителям,  присоединенным к сети) </t>
  </si>
  <si>
    <t>от ПАО "Россети Московский регион"</t>
  </si>
  <si>
    <t>Заявленная мощность на собственное потребление</t>
  </si>
  <si>
    <t>Фактические показатели организации за 2023 год</t>
  </si>
  <si>
    <t>ПАО "Россети" Московский регион/ АО "Мособлэнерго"</t>
  </si>
  <si>
    <t>ПАО "Россети" Московский регион/ ООО "КЭС"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</si>
</sst>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_(* #,##0.00_);_(* \(#,##0.00\);_(* &quot;-&quot;??_);_(@_)"/>
    <numFmt numFmtId="166" formatCode="#,##0.0000"/>
    <numFmt numFmtId="167" formatCode="#,##0.0000_ ;\-#,##0.0000\ "/>
    <numFmt numFmtId="168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Tahoma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color theme="5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2FFD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42" applyBorder="0">
      <alignment horizontal="center" vertical="center" wrapText="1"/>
    </xf>
    <xf numFmtId="0" fontId="7" fillId="0" borderId="0"/>
    <xf numFmtId="0" fontId="11" fillId="0" borderId="0" applyNumberFormat="0" applyFill="0" applyBorder="0" applyAlignment="0" applyProtection="0"/>
    <xf numFmtId="0" fontId="7" fillId="0" borderId="0"/>
    <xf numFmtId="49" fontId="5" fillId="0" borderId="0" applyBorder="0">
      <alignment vertical="top"/>
    </xf>
    <xf numFmtId="0" fontId="2" fillId="0" borderId="0"/>
  </cellStyleXfs>
  <cellXfs count="236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hidden="1"/>
    </xf>
    <xf numFmtId="0" fontId="2" fillId="0" borderId="0" xfId="2" applyFont="1" applyProtection="1"/>
    <xf numFmtId="0" fontId="3" fillId="0" borderId="0" xfId="2" applyNumberFormat="1" applyFont="1" applyAlignment="1" applyProtection="1">
      <alignment horizontal="left"/>
    </xf>
    <xf numFmtId="0" fontId="8" fillId="0" borderId="0" xfId="3" applyFont="1" applyBorder="1" applyAlignment="1" applyProtection="1">
      <alignment horizontal="center" vertical="center"/>
    </xf>
    <xf numFmtId="0" fontId="2" fillId="0" borderId="0" xfId="2" applyFont="1" applyBorder="1" applyAlignment="1" applyProtection="1"/>
    <xf numFmtId="0" fontId="4" fillId="0" borderId="0" xfId="0" applyFont="1"/>
    <xf numFmtId="0" fontId="3" fillId="0" borderId="0" xfId="2" applyFont="1" applyBorder="1" applyAlignment="1" applyProtection="1">
      <alignment vertical="center"/>
    </xf>
    <xf numFmtId="0" fontId="3" fillId="0" borderId="0" xfId="2" applyFont="1" applyBorder="1" applyAlignment="1" applyProtection="1">
      <alignment horizontal="center" vertical="center"/>
    </xf>
    <xf numFmtId="0" fontId="2" fillId="4" borderId="0" xfId="2" applyFont="1" applyFill="1" applyProtection="1"/>
    <xf numFmtId="164" fontId="2" fillId="4" borderId="15" xfId="2" applyNumberFormat="1" applyFont="1" applyFill="1" applyBorder="1" applyAlignment="1" applyProtection="1">
      <alignment horizontal="center" vertical="center" wrapText="1"/>
    </xf>
    <xf numFmtId="164" fontId="2" fillId="4" borderId="16" xfId="2" applyNumberFormat="1" applyFont="1" applyFill="1" applyBorder="1" applyAlignment="1" applyProtection="1">
      <alignment horizontal="center" vertical="center" wrapText="1"/>
    </xf>
    <xf numFmtId="164" fontId="2" fillId="4" borderId="26" xfId="2" applyNumberFormat="1" applyFont="1" applyFill="1" applyBorder="1" applyAlignment="1" applyProtection="1">
      <alignment horizontal="center" vertical="center" wrapText="1"/>
    </xf>
    <xf numFmtId="164" fontId="2" fillId="4" borderId="17" xfId="2" applyNumberFormat="1" applyFont="1" applyFill="1" applyBorder="1" applyAlignment="1" applyProtection="1">
      <alignment horizontal="center" vertical="center" wrapText="1"/>
    </xf>
    <xf numFmtId="0" fontId="3" fillId="5" borderId="0" xfId="2" applyFont="1" applyFill="1" applyProtection="1"/>
    <xf numFmtId="0" fontId="3" fillId="5" borderId="19" xfId="2" applyFont="1" applyFill="1" applyBorder="1" applyAlignment="1" applyProtection="1">
      <alignment vertical="top" wrapText="1"/>
    </xf>
    <xf numFmtId="0" fontId="3" fillId="5" borderId="27" xfId="2" applyFont="1" applyFill="1" applyBorder="1" applyAlignment="1" applyProtection="1">
      <alignment horizontal="center" vertical="top" wrapText="1"/>
    </xf>
    <xf numFmtId="166" fontId="3" fillId="2" borderId="6" xfId="4" applyNumberFormat="1" applyFont="1" applyFill="1" applyBorder="1" applyAlignment="1" applyProtection="1">
      <alignment horizontal="right"/>
    </xf>
    <xf numFmtId="166" fontId="3" fillId="2" borderId="5" xfId="4" applyNumberFormat="1" applyFont="1" applyFill="1" applyBorder="1" applyAlignment="1" applyProtection="1">
      <alignment horizontal="right"/>
    </xf>
    <xf numFmtId="166" fontId="3" fillId="2" borderId="7" xfId="4" applyNumberFormat="1" applyFont="1" applyFill="1" applyBorder="1" applyAlignment="1" applyProtection="1">
      <alignment horizontal="right"/>
    </xf>
    <xf numFmtId="0" fontId="2" fillId="5" borderId="0" xfId="2" applyFont="1" applyFill="1" applyProtection="1"/>
    <xf numFmtId="0" fontId="2" fillId="5" borderId="22" xfId="2" applyFont="1" applyFill="1" applyBorder="1" applyAlignment="1" applyProtection="1">
      <alignment vertical="top" wrapText="1"/>
    </xf>
    <xf numFmtId="0" fontId="2" fillId="5" borderId="29" xfId="2" applyFont="1" applyFill="1" applyBorder="1" applyAlignment="1" applyProtection="1">
      <alignment horizontal="center" vertical="top" wrapText="1"/>
    </xf>
    <xf numFmtId="166" fontId="2" fillId="5" borderId="9" xfId="4" applyNumberFormat="1" applyFont="1" applyFill="1" applyBorder="1" applyAlignment="1" applyProtection="1">
      <alignment horizontal="center"/>
    </xf>
    <xf numFmtId="166" fontId="2" fillId="2" borderId="9" xfId="4" applyNumberFormat="1" applyFont="1" applyFill="1" applyBorder="1" applyAlignment="1" applyProtection="1">
      <alignment horizontal="right"/>
    </xf>
    <xf numFmtId="166" fontId="2" fillId="5" borderId="8" xfId="4" applyNumberFormat="1" applyFont="1" applyFill="1" applyBorder="1" applyAlignment="1" applyProtection="1">
      <alignment horizontal="center"/>
    </xf>
    <xf numFmtId="166" fontId="3" fillId="2" borderId="9" xfId="4" applyNumberFormat="1" applyFont="1" applyFill="1" applyBorder="1" applyAlignment="1" applyProtection="1">
      <alignment horizontal="right"/>
    </xf>
    <xf numFmtId="166" fontId="3" fillId="2" borderId="10" xfId="4" applyNumberFormat="1" applyFont="1" applyFill="1" applyBorder="1" applyAlignment="1" applyProtection="1">
      <alignment horizontal="right"/>
    </xf>
    <xf numFmtId="166" fontId="2" fillId="5" borderId="10" xfId="4" applyNumberFormat="1" applyFont="1" applyFill="1" applyBorder="1" applyAlignment="1" applyProtection="1">
      <alignment horizontal="center"/>
    </xf>
    <xf numFmtId="0" fontId="2" fillId="0" borderId="22" xfId="2" applyFont="1" applyBorder="1" applyAlignment="1" applyProtection="1">
      <alignment vertical="top" wrapText="1"/>
    </xf>
    <xf numFmtId="0" fontId="2" fillId="0" borderId="29" xfId="2" applyFont="1" applyBorder="1" applyAlignment="1" applyProtection="1">
      <alignment horizontal="center" vertical="top" wrapText="1"/>
    </xf>
    <xf numFmtId="166" fontId="2" fillId="0" borderId="9" xfId="4" applyNumberFormat="1" applyFont="1" applyFill="1" applyBorder="1" applyAlignment="1" applyProtection="1">
      <alignment horizontal="center"/>
    </xf>
    <xf numFmtId="166" fontId="2" fillId="0" borderId="8" xfId="4" applyNumberFormat="1" applyFont="1" applyFill="1" applyBorder="1" applyAlignment="1" applyProtection="1">
      <alignment horizontal="center"/>
    </xf>
    <xf numFmtId="166" fontId="2" fillId="3" borderId="9" xfId="4" applyNumberFormat="1" applyFont="1" applyFill="1" applyBorder="1" applyAlignment="1" applyProtection="1">
      <alignment horizontal="right"/>
      <protection locked="0"/>
    </xf>
    <xf numFmtId="166" fontId="2" fillId="3" borderId="10" xfId="4" applyNumberFormat="1" applyFont="1" applyFill="1" applyBorder="1" applyAlignment="1" applyProtection="1">
      <alignment horizontal="right"/>
      <protection locked="0"/>
    </xf>
    <xf numFmtId="166" fontId="3" fillId="2" borderId="8" xfId="4" applyNumberFormat="1" applyFont="1" applyFill="1" applyBorder="1" applyAlignment="1" applyProtection="1">
      <alignment horizontal="right"/>
    </xf>
    <xf numFmtId="0" fontId="3" fillId="0" borderId="0" xfId="2" applyFont="1" applyProtection="1"/>
    <xf numFmtId="0" fontId="3" fillId="5" borderId="29" xfId="2" applyFont="1" applyFill="1" applyBorder="1" applyAlignment="1" applyProtection="1">
      <alignment horizontal="center" vertical="top" wrapText="1"/>
    </xf>
    <xf numFmtId="166" fontId="2" fillId="2" borderId="10" xfId="4" applyNumberFormat="1" applyFont="1" applyFill="1" applyBorder="1" applyAlignment="1" applyProtection="1">
      <alignment horizontal="right"/>
    </xf>
    <xf numFmtId="0" fontId="3" fillId="0" borderId="22" xfId="2" applyFont="1" applyBorder="1" applyAlignment="1" applyProtection="1">
      <alignment vertical="top" wrapText="1"/>
    </xf>
    <xf numFmtId="0" fontId="3" fillId="0" borderId="29" xfId="2" applyFont="1" applyBorder="1" applyAlignment="1" applyProtection="1">
      <alignment horizontal="center" vertical="top" wrapText="1"/>
    </xf>
    <xf numFmtId="0" fontId="3" fillId="5" borderId="22" xfId="2" applyFont="1" applyFill="1" applyBorder="1" applyAlignment="1" applyProtection="1">
      <alignment vertical="top" wrapText="1"/>
    </xf>
    <xf numFmtId="0" fontId="2" fillId="0" borderId="0" xfId="0" applyFont="1" applyProtection="1"/>
    <xf numFmtId="0" fontId="2" fillId="0" borderId="0" xfId="0" applyFont="1"/>
    <xf numFmtId="0" fontId="2" fillId="5" borderId="22" xfId="2" applyFont="1" applyFill="1" applyBorder="1" applyAlignment="1" applyProtection="1">
      <alignment horizontal="left" vertical="top" wrapText="1" indent="1"/>
    </xf>
    <xf numFmtId="0" fontId="2" fillId="0" borderId="30" xfId="2" applyFont="1" applyBorder="1" applyAlignment="1" applyProtection="1">
      <alignment vertical="top" wrapText="1"/>
    </xf>
    <xf numFmtId="0" fontId="2" fillId="0" borderId="31" xfId="2" applyFont="1" applyBorder="1" applyAlignment="1" applyProtection="1">
      <alignment horizontal="center" vertical="top" wrapText="1"/>
    </xf>
    <xf numFmtId="0" fontId="3" fillId="5" borderId="33" xfId="2" applyFont="1" applyFill="1" applyBorder="1" applyAlignment="1" applyProtection="1">
      <alignment vertical="top" wrapText="1"/>
    </xf>
    <xf numFmtId="0" fontId="3" fillId="0" borderId="34" xfId="2" applyFont="1" applyBorder="1" applyAlignment="1" applyProtection="1">
      <alignment horizontal="center" vertical="top" wrapText="1"/>
    </xf>
    <xf numFmtId="166" fontId="3" fillId="2" borderId="36" xfId="4" applyNumberFormat="1" applyFont="1" applyFill="1" applyBorder="1" applyAlignment="1" applyProtection="1">
      <alignment horizontal="right"/>
    </xf>
    <xf numFmtId="0" fontId="6" fillId="0" borderId="0" xfId="2" applyFont="1" applyProtection="1"/>
    <xf numFmtId="0" fontId="6" fillId="0" borderId="2" xfId="2" applyFont="1" applyBorder="1" applyAlignment="1" applyProtection="1">
      <alignment vertical="top" wrapText="1"/>
    </xf>
    <xf numFmtId="0" fontId="6" fillId="0" borderId="24" xfId="2" applyFont="1" applyBorder="1" applyAlignment="1" applyProtection="1">
      <alignment horizontal="center" vertical="top" wrapText="1"/>
    </xf>
    <xf numFmtId="166" fontId="6" fillId="2" borderId="37" xfId="4" applyNumberFormat="1" applyFont="1" applyFill="1" applyBorder="1" applyAlignment="1" applyProtection="1">
      <alignment horizontal="right"/>
    </xf>
    <xf numFmtId="166" fontId="6" fillId="5" borderId="38" xfId="4" applyNumberFormat="1" applyFont="1" applyFill="1" applyBorder="1" applyAlignment="1" applyProtection="1">
      <alignment horizontal="center" vertical="center"/>
    </xf>
    <xf numFmtId="0" fontId="6" fillId="0" borderId="0" xfId="2" applyFont="1" applyFill="1" applyProtection="1"/>
    <xf numFmtId="0" fontId="6" fillId="0" borderId="0" xfId="2" applyFont="1" applyFill="1" applyBorder="1" applyAlignment="1" applyProtection="1">
      <alignment vertical="top" wrapText="1"/>
    </xf>
    <xf numFmtId="0" fontId="6" fillId="0" borderId="0" xfId="2" applyFont="1" applyFill="1" applyBorder="1" applyAlignment="1" applyProtection="1">
      <alignment horizontal="center" vertical="top" wrapText="1"/>
    </xf>
    <xf numFmtId="167" fontId="6" fillId="0" borderId="0" xfId="4" applyNumberFormat="1" applyFont="1" applyFill="1" applyBorder="1" applyAlignment="1" applyProtection="1">
      <alignment horizontal="center" vertical="center"/>
    </xf>
    <xf numFmtId="167" fontId="6" fillId="0" borderId="0" xfId="4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 applyProtection="1">
      <alignment horizontal="right"/>
    </xf>
    <xf numFmtId="167" fontId="9" fillId="0" borderId="0" xfId="4" applyNumberFormat="1" applyFont="1" applyFill="1" applyBorder="1" applyAlignment="1" applyProtection="1">
      <alignment horizontal="right"/>
    </xf>
    <xf numFmtId="0" fontId="2" fillId="0" borderId="0" xfId="2" applyFont="1" applyAlignment="1" applyProtection="1">
      <alignment horizontal="center"/>
    </xf>
    <xf numFmtId="0" fontId="2" fillId="0" borderId="0" xfId="2" applyNumberFormat="1" applyFont="1" applyAlignment="1" applyProtection="1">
      <alignment horizontal="right"/>
    </xf>
    <xf numFmtId="0" fontId="3" fillId="5" borderId="27" xfId="2" applyFont="1" applyFill="1" applyBorder="1" applyAlignment="1" applyProtection="1">
      <alignment vertical="top" wrapText="1"/>
    </xf>
    <xf numFmtId="0" fontId="3" fillId="5" borderId="41" xfId="2" applyFont="1" applyFill="1" applyBorder="1" applyAlignment="1" applyProtection="1">
      <alignment horizontal="center" vertical="top" wrapText="1"/>
    </xf>
    <xf numFmtId="167" fontId="3" fillId="2" borderId="5" xfId="4" applyNumberFormat="1" applyFont="1" applyFill="1" applyBorder="1" applyAlignment="1" applyProtection="1">
      <alignment horizontal="right"/>
    </xf>
    <xf numFmtId="167" fontId="3" fillId="2" borderId="6" xfId="4" applyNumberFormat="1" applyFont="1" applyFill="1" applyBorder="1" applyAlignment="1" applyProtection="1">
      <alignment horizontal="right"/>
    </xf>
    <xf numFmtId="167" fontId="3" fillId="2" borderId="7" xfId="4" applyNumberFormat="1" applyFont="1" applyFill="1" applyBorder="1" applyAlignment="1" applyProtection="1">
      <alignment horizontal="right"/>
    </xf>
    <xf numFmtId="0" fontId="2" fillId="5" borderId="29" xfId="2" applyFont="1" applyFill="1" applyBorder="1" applyAlignment="1" applyProtection="1">
      <alignment horizontal="left" vertical="top" wrapText="1"/>
    </xf>
    <xf numFmtId="167" fontId="2" fillId="4" borderId="8" xfId="4" applyNumberFormat="1" applyFont="1" applyFill="1" applyBorder="1" applyAlignment="1" applyProtection="1">
      <alignment horizontal="center"/>
    </xf>
    <xf numFmtId="167" fontId="2" fillId="4" borderId="9" xfId="4" applyNumberFormat="1" applyFont="1" applyFill="1" applyBorder="1" applyAlignment="1" applyProtection="1">
      <alignment horizontal="center"/>
    </xf>
    <xf numFmtId="167" fontId="2" fillId="2" borderId="9" xfId="4" applyNumberFormat="1" applyFont="1" applyFill="1" applyBorder="1" applyAlignment="1" applyProtection="1">
      <alignment horizontal="right"/>
    </xf>
    <xf numFmtId="167" fontId="2" fillId="2" borderId="10" xfId="4" applyNumberFormat="1" applyFont="1" applyFill="1" applyBorder="1" applyAlignment="1" applyProtection="1">
      <alignment horizontal="right"/>
    </xf>
    <xf numFmtId="167" fontId="2" fillId="4" borderId="10" xfId="4" applyNumberFormat="1" applyFont="1" applyFill="1" applyBorder="1" applyAlignment="1" applyProtection="1">
      <alignment horizontal="center"/>
    </xf>
    <xf numFmtId="0" fontId="2" fillId="0" borderId="29" xfId="2" applyFont="1" applyBorder="1" applyAlignment="1" applyProtection="1">
      <alignment horizontal="left" vertical="top" wrapText="1"/>
    </xf>
    <xf numFmtId="167" fontId="2" fillId="0" borderId="8" xfId="4" applyNumberFormat="1" applyFont="1" applyFill="1" applyBorder="1" applyAlignment="1" applyProtection="1">
      <alignment horizontal="center"/>
    </xf>
    <xf numFmtId="167" fontId="2" fillId="0" borderId="9" xfId="4" applyNumberFormat="1" applyFont="1" applyFill="1" applyBorder="1" applyAlignment="1" applyProtection="1">
      <alignment horizontal="center"/>
    </xf>
    <xf numFmtId="167" fontId="2" fillId="4" borderId="10" xfId="4" applyNumberFormat="1" applyFont="1" applyFill="1" applyBorder="1" applyAlignment="1" applyProtection="1">
      <alignment horizontal="center" vertical="center"/>
    </xf>
    <xf numFmtId="167" fontId="2" fillId="2" borderId="8" xfId="4" applyNumberFormat="1" applyFont="1" applyFill="1" applyBorder="1" applyAlignment="1" applyProtection="1">
      <alignment horizontal="right"/>
    </xf>
    <xf numFmtId="167" fontId="3" fillId="2" borderId="8" xfId="4" applyNumberFormat="1" applyFont="1" applyFill="1" applyBorder="1" applyAlignment="1" applyProtection="1">
      <alignment horizontal="right"/>
    </xf>
    <xf numFmtId="167" fontId="3" fillId="2" borderId="9" xfId="4" applyNumberFormat="1" applyFont="1" applyFill="1" applyBorder="1" applyAlignment="1" applyProtection="1">
      <alignment horizontal="right"/>
    </xf>
    <xf numFmtId="167" fontId="3" fillId="2" borderId="10" xfId="4" applyNumberFormat="1" applyFont="1" applyFill="1" applyBorder="1" applyAlignment="1" applyProtection="1">
      <alignment horizontal="right"/>
    </xf>
    <xf numFmtId="168" fontId="2" fillId="2" borderId="8" xfId="5" applyNumberFormat="1" applyFont="1" applyFill="1" applyBorder="1" applyAlignment="1" applyProtection="1">
      <alignment horizontal="right"/>
    </xf>
    <xf numFmtId="168" fontId="2" fillId="2" borderId="9" xfId="5" applyNumberFormat="1" applyFont="1" applyFill="1" applyBorder="1" applyAlignment="1" applyProtection="1">
      <alignment horizontal="right"/>
    </xf>
    <xf numFmtId="168" fontId="2" fillId="2" borderId="10" xfId="5" applyNumberFormat="1" applyFont="1" applyFill="1" applyBorder="1" applyAlignment="1" applyProtection="1">
      <alignment horizontal="right"/>
    </xf>
    <xf numFmtId="168" fontId="3" fillId="2" borderId="9" xfId="5" applyNumberFormat="1" applyFont="1" applyFill="1" applyBorder="1" applyAlignment="1" applyProtection="1">
      <alignment horizontal="right"/>
    </xf>
    <xf numFmtId="168" fontId="3" fillId="2" borderId="10" xfId="5" applyNumberFormat="1" applyFont="1" applyFill="1" applyBorder="1" applyAlignment="1" applyProtection="1">
      <alignment horizontal="right"/>
    </xf>
    <xf numFmtId="0" fontId="3" fillId="0" borderId="29" xfId="2" applyFont="1" applyBorder="1" applyAlignment="1" applyProtection="1">
      <alignment vertical="top" wrapText="1"/>
    </xf>
    <xf numFmtId="0" fontId="3" fillId="5" borderId="29" xfId="2" applyFont="1" applyFill="1" applyBorder="1" applyAlignment="1" applyProtection="1">
      <alignment vertical="top" wrapText="1"/>
    </xf>
    <xf numFmtId="0" fontId="2" fillId="4" borderId="29" xfId="2" applyFont="1" applyFill="1" applyBorder="1" applyAlignment="1" applyProtection="1">
      <alignment vertical="top" wrapText="1"/>
    </xf>
    <xf numFmtId="0" fontId="2" fillId="4" borderId="29" xfId="2" applyFont="1" applyFill="1" applyBorder="1" applyAlignment="1" applyProtection="1">
      <alignment horizontal="center" vertical="top" wrapText="1"/>
    </xf>
    <xf numFmtId="0" fontId="2" fillId="0" borderId="40" xfId="2" applyFont="1" applyBorder="1" applyAlignment="1" applyProtection="1">
      <alignment vertical="top" wrapText="1"/>
    </xf>
    <xf numFmtId="0" fontId="2" fillId="0" borderId="40" xfId="2" applyFont="1" applyBorder="1" applyAlignment="1" applyProtection="1">
      <alignment horizontal="center" vertical="top" wrapText="1"/>
    </xf>
    <xf numFmtId="0" fontId="3" fillId="0" borderId="0" xfId="0" applyFont="1" applyProtection="1"/>
    <xf numFmtId="167" fontId="3" fillId="2" borderId="28" xfId="4" applyNumberFormat="1" applyFont="1" applyFill="1" applyBorder="1" applyAlignment="1" applyProtection="1">
      <alignment horizontal="right"/>
    </xf>
    <xf numFmtId="167" fontId="2" fillId="2" borderId="11" xfId="4" applyNumberFormat="1" applyFont="1" applyFill="1" applyBorder="1" applyAlignment="1" applyProtection="1">
      <alignment horizontal="right"/>
    </xf>
    <xf numFmtId="167" fontId="2" fillId="4" borderId="11" xfId="4" applyNumberFormat="1" applyFont="1" applyFill="1" applyBorder="1" applyAlignment="1" applyProtection="1">
      <alignment horizontal="center"/>
    </xf>
    <xf numFmtId="167" fontId="3" fillId="2" borderId="11" xfId="4" applyNumberFormat="1" applyFont="1" applyFill="1" applyBorder="1" applyAlignment="1" applyProtection="1">
      <alignment horizontal="right"/>
    </xf>
    <xf numFmtId="167" fontId="3" fillId="2" borderId="15" xfId="4" applyNumberFormat="1" applyFont="1" applyFill="1" applyBorder="1" applyAlignment="1" applyProtection="1">
      <alignment horizontal="right"/>
    </xf>
    <xf numFmtId="167" fontId="3" fillId="2" borderId="16" xfId="4" applyNumberFormat="1" applyFont="1" applyFill="1" applyBorder="1" applyAlignment="1" applyProtection="1">
      <alignment horizontal="right"/>
    </xf>
    <xf numFmtId="167" fontId="3" fillId="2" borderId="17" xfId="4" applyNumberFormat="1" applyFont="1" applyFill="1" applyBorder="1" applyAlignment="1" applyProtection="1">
      <alignment horizontal="right"/>
    </xf>
    <xf numFmtId="167" fontId="2" fillId="0" borderId="0" xfId="2" applyNumberFormat="1" applyFont="1" applyAlignment="1" applyProtection="1">
      <alignment horizontal="right"/>
    </xf>
    <xf numFmtId="166" fontId="2" fillId="0" borderId="0" xfId="2" applyNumberFormat="1" applyFont="1" applyAlignment="1" applyProtection="1">
      <alignment horizontal="right"/>
    </xf>
    <xf numFmtId="167" fontId="2" fillId="0" borderId="0" xfId="0" applyNumberFormat="1" applyFont="1" applyProtection="1"/>
    <xf numFmtId="49" fontId="3" fillId="0" borderId="9" xfId="0" applyNumberFormat="1" applyFont="1" applyBorder="1" applyAlignment="1" applyProtection="1">
      <alignment wrapText="1"/>
    </xf>
    <xf numFmtId="0" fontId="4" fillId="0" borderId="9" xfId="0" applyFont="1" applyBorder="1" applyAlignment="1" applyProtection="1">
      <alignment horizontal="center" vertical="center"/>
    </xf>
    <xf numFmtId="0" fontId="3" fillId="0" borderId="9" xfId="6" applyFont="1" applyBorder="1" applyProtection="1">
      <alignment horizontal="center" vertical="center" wrapText="1"/>
    </xf>
    <xf numFmtId="0" fontId="2" fillId="3" borderId="9" xfId="0" applyFont="1" applyFill="1" applyBorder="1" applyProtection="1">
      <protection locked="0"/>
    </xf>
    <xf numFmtId="0" fontId="2" fillId="0" borderId="9" xfId="2" applyFont="1" applyBorder="1" applyAlignment="1" applyProtection="1">
      <alignment horizontal="center" vertical="top" wrapText="1"/>
    </xf>
    <xf numFmtId="168" fontId="2" fillId="2" borderId="9" xfId="0" applyNumberFormat="1" applyFont="1" applyFill="1" applyBorder="1" applyProtection="1"/>
    <xf numFmtId="168" fontId="2" fillId="3" borderId="9" xfId="0" applyNumberFormat="1" applyFont="1" applyFill="1" applyBorder="1" applyProtection="1">
      <protection locked="0"/>
    </xf>
    <xf numFmtId="0" fontId="3" fillId="0" borderId="9" xfId="8" applyFont="1" applyFill="1" applyBorder="1" applyAlignment="1" applyProtection="1">
      <alignment horizontal="left"/>
    </xf>
    <xf numFmtId="168" fontId="2" fillId="2" borderId="9" xfId="8" applyNumberFormat="1" applyFont="1" applyFill="1" applyBorder="1" applyAlignment="1" applyProtection="1">
      <alignment horizontal="right"/>
    </xf>
    <xf numFmtId="0" fontId="12" fillId="0" borderId="0" xfId="8" applyFont="1" applyFill="1" applyBorder="1" applyAlignment="1" applyProtection="1">
      <alignment horizontal="left"/>
    </xf>
    <xf numFmtId="0" fontId="2" fillId="0" borderId="0" xfId="2" applyFont="1" applyBorder="1" applyAlignment="1" applyProtection="1">
      <alignment horizontal="center" vertical="top" wrapText="1"/>
    </xf>
    <xf numFmtId="168" fontId="2" fillId="0" borderId="0" xfId="8" applyNumberFormat="1" applyFont="1" applyFill="1" applyBorder="1" applyAlignment="1" applyProtection="1">
      <alignment horizontal="right"/>
    </xf>
    <xf numFmtId="0" fontId="4" fillId="3" borderId="9" xfId="0" applyFont="1" applyFill="1" applyBorder="1" applyProtection="1">
      <protection locked="0"/>
    </xf>
    <xf numFmtId="168" fontId="2" fillId="2" borderId="9" xfId="0" applyNumberFormat="1" applyFont="1" applyFill="1" applyBorder="1" applyAlignment="1" applyProtection="1"/>
    <xf numFmtId="168" fontId="2" fillId="0" borderId="0" xfId="0" applyNumberFormat="1" applyFont="1" applyFill="1" applyBorder="1" applyAlignment="1" applyProtection="1"/>
    <xf numFmtId="49" fontId="4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166" fontId="6" fillId="2" borderId="39" xfId="4" applyNumberFormat="1" applyFont="1" applyFill="1" applyBorder="1" applyAlignment="1" applyProtection="1">
      <alignment horizontal="right"/>
    </xf>
    <xf numFmtId="0" fontId="6" fillId="0" borderId="0" xfId="2" applyNumberFormat="1" applyFont="1" applyAlignment="1" applyProtection="1">
      <alignment horizontal="right"/>
    </xf>
    <xf numFmtId="0" fontId="6" fillId="0" borderId="0" xfId="0" applyFont="1"/>
    <xf numFmtId="0" fontId="2" fillId="5" borderId="12" xfId="2" applyFont="1" applyFill="1" applyBorder="1" applyAlignment="1" applyProtection="1">
      <alignment horizontal="center" vertical="top" wrapText="1"/>
    </xf>
    <xf numFmtId="0" fontId="2" fillId="0" borderId="12" xfId="2" applyFont="1" applyBorder="1" applyAlignment="1" applyProtection="1">
      <alignment horizontal="center" vertical="top" wrapText="1"/>
    </xf>
    <xf numFmtId="0" fontId="2" fillId="0" borderId="29" xfId="2" applyFont="1" applyBorder="1" applyAlignment="1" applyProtection="1">
      <alignment vertical="top" wrapText="1"/>
    </xf>
    <xf numFmtId="0" fontId="3" fillId="0" borderId="12" xfId="2" applyFont="1" applyBorder="1" applyAlignment="1" applyProtection="1">
      <alignment horizontal="center" vertical="top" wrapText="1"/>
    </xf>
    <xf numFmtId="0" fontId="3" fillId="5" borderId="12" xfId="2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 vertical="center"/>
    </xf>
    <xf numFmtId="0" fontId="3" fillId="0" borderId="6" xfId="6" applyFont="1" applyBorder="1" applyProtection="1">
      <alignment horizontal="center" vertical="center" wrapText="1"/>
    </xf>
    <xf numFmtId="0" fontId="3" fillId="0" borderId="7" xfId="6" applyFont="1" applyBorder="1" applyProtection="1">
      <alignment horizontal="center" vertical="center" wrapText="1"/>
    </xf>
    <xf numFmtId="168" fontId="2" fillId="3" borderId="10" xfId="0" applyNumberFormat="1" applyFont="1" applyFill="1" applyBorder="1" applyProtection="1">
      <protection locked="0"/>
    </xf>
    <xf numFmtId="168" fontId="2" fillId="2" borderId="35" xfId="8" applyNumberFormat="1" applyFont="1" applyFill="1" applyBorder="1" applyAlignment="1" applyProtection="1">
      <alignment horizontal="right"/>
    </xf>
    <xf numFmtId="168" fontId="2" fillId="2" borderId="44" xfId="8" applyNumberFormat="1" applyFont="1" applyFill="1" applyBorder="1" applyAlignment="1" applyProtection="1">
      <alignment horizontal="right"/>
    </xf>
    <xf numFmtId="0" fontId="6" fillId="0" borderId="0" xfId="8" applyFont="1" applyFill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wrapText="1"/>
    </xf>
    <xf numFmtId="168" fontId="2" fillId="2" borderId="35" xfId="0" applyNumberFormat="1" applyFont="1" applyFill="1" applyBorder="1" applyProtection="1"/>
    <xf numFmtId="49" fontId="2" fillId="0" borderId="0" xfId="0" applyNumberFormat="1" applyFont="1" applyProtection="1">
      <protection hidden="1"/>
    </xf>
    <xf numFmtId="0" fontId="13" fillId="0" borderId="0" xfId="0" applyFont="1"/>
    <xf numFmtId="166" fontId="2" fillId="2" borderId="8" xfId="4" applyNumberFormat="1" applyFont="1" applyFill="1" applyBorder="1" applyAlignment="1" applyProtection="1">
      <alignment horizontal="right"/>
    </xf>
    <xf numFmtId="166" fontId="2" fillId="2" borderId="32" xfId="4" applyNumberFormat="1" applyFont="1" applyFill="1" applyBorder="1" applyAlignment="1" applyProtection="1">
      <alignment horizontal="right"/>
    </xf>
    <xf numFmtId="166" fontId="2" fillId="3" borderId="26" xfId="4" applyNumberFormat="1" applyFont="1" applyFill="1" applyBorder="1" applyAlignment="1" applyProtection="1">
      <alignment horizontal="right"/>
      <protection locked="0"/>
    </xf>
    <xf numFmtId="166" fontId="2" fillId="3" borderId="45" xfId="4" applyNumberFormat="1" applyFont="1" applyFill="1" applyBorder="1" applyAlignment="1" applyProtection="1">
      <alignment horizontal="right"/>
      <protection locked="0"/>
    </xf>
    <xf numFmtId="166" fontId="2" fillId="3" borderId="35" xfId="4" applyNumberFormat="1" applyFont="1" applyFill="1" applyBorder="1" applyAlignment="1" applyProtection="1">
      <alignment horizontal="right"/>
      <protection locked="0"/>
    </xf>
    <xf numFmtId="166" fontId="2" fillId="3" borderId="44" xfId="4" applyNumberFormat="1" applyFont="1" applyFill="1" applyBorder="1" applyAlignment="1" applyProtection="1">
      <alignment horizontal="right"/>
      <protection locked="0"/>
    </xf>
    <xf numFmtId="0" fontId="3" fillId="4" borderId="43" xfId="2" applyFont="1" applyFill="1" applyBorder="1" applyAlignment="1" applyProtection="1">
      <alignment horizontal="center" vertical="top" wrapText="1"/>
    </xf>
    <xf numFmtId="0" fontId="3" fillId="5" borderId="20" xfId="2" applyFont="1" applyFill="1" applyBorder="1" applyAlignment="1" applyProtection="1">
      <alignment horizontal="center" vertical="top" wrapText="1"/>
    </xf>
    <xf numFmtId="0" fontId="2" fillId="0" borderId="46" xfId="2" applyFont="1" applyBorder="1" applyAlignment="1" applyProtection="1">
      <alignment horizontal="center" vertical="top" wrapText="1"/>
    </xf>
    <xf numFmtId="0" fontId="3" fillId="0" borderId="47" xfId="2" applyFont="1" applyBorder="1" applyAlignment="1" applyProtection="1">
      <alignment horizontal="center" vertical="top" wrapText="1"/>
    </xf>
    <xf numFmtId="166" fontId="6" fillId="5" borderId="3" xfId="4" applyNumberFormat="1" applyFont="1" applyFill="1" applyBorder="1" applyAlignment="1" applyProtection="1">
      <alignment horizontal="center" vertical="center"/>
    </xf>
    <xf numFmtId="0" fontId="2" fillId="5" borderId="29" xfId="2" applyFont="1" applyFill="1" applyBorder="1" applyAlignment="1" applyProtection="1">
      <alignment vertical="top" wrapText="1"/>
    </xf>
    <xf numFmtId="0" fontId="2" fillId="5" borderId="29" xfId="2" applyFont="1" applyFill="1" applyBorder="1" applyAlignment="1" applyProtection="1">
      <alignment horizontal="left" vertical="top" wrapText="1" indent="1"/>
    </xf>
    <xf numFmtId="0" fontId="3" fillId="5" borderId="34" xfId="2" applyFont="1" applyFill="1" applyBorder="1" applyAlignment="1" applyProtection="1">
      <alignment vertical="top" wrapText="1"/>
    </xf>
    <xf numFmtId="0" fontId="6" fillId="0" borderId="24" xfId="2" applyFont="1" applyBorder="1" applyAlignment="1" applyProtection="1">
      <alignment vertical="top" wrapText="1"/>
    </xf>
    <xf numFmtId="0" fontId="3" fillId="0" borderId="40" xfId="2" applyFont="1" applyBorder="1" applyAlignment="1" applyProtection="1">
      <alignment horizontal="center" vertical="top" wrapText="1"/>
    </xf>
    <xf numFmtId="167" fontId="3" fillId="2" borderId="25" xfId="4" applyNumberFormat="1" applyFont="1" applyFill="1" applyBorder="1" applyAlignment="1" applyProtection="1">
      <alignment horizontal="right"/>
    </xf>
    <xf numFmtId="0" fontId="2" fillId="5" borderId="22" xfId="2" applyFont="1" applyFill="1" applyBorder="1" applyAlignment="1" applyProtection="1">
      <alignment horizontal="left" vertical="top" wrapText="1"/>
    </xf>
    <xf numFmtId="0" fontId="2" fillId="0" borderId="22" xfId="2" applyFont="1" applyBorder="1" applyAlignment="1" applyProtection="1">
      <alignment horizontal="left" vertical="top" wrapText="1"/>
    </xf>
    <xf numFmtId="0" fontId="2" fillId="4" borderId="22" xfId="2" applyFont="1" applyFill="1" applyBorder="1" applyAlignment="1" applyProtection="1">
      <alignment vertical="top" wrapText="1"/>
    </xf>
    <xf numFmtId="0" fontId="2" fillId="3" borderId="22" xfId="2" applyFont="1" applyFill="1" applyBorder="1" applyAlignment="1" applyProtection="1">
      <alignment vertical="top" wrapText="1"/>
    </xf>
    <xf numFmtId="166" fontId="2" fillId="2" borderId="15" xfId="4" applyNumberFormat="1" applyFont="1" applyFill="1" applyBorder="1" applyAlignment="1" applyProtection="1">
      <alignment horizontal="right"/>
    </xf>
    <xf numFmtId="166" fontId="2" fillId="3" borderId="16" xfId="4" applyNumberFormat="1" applyFont="1" applyFill="1" applyBorder="1" applyAlignment="1" applyProtection="1">
      <alignment horizontal="right"/>
      <protection locked="0"/>
    </xf>
    <xf numFmtId="166" fontId="2" fillId="3" borderId="17" xfId="4" applyNumberFormat="1" applyFont="1" applyFill="1" applyBorder="1" applyAlignment="1" applyProtection="1">
      <alignment horizontal="right"/>
      <protection locked="0"/>
    </xf>
    <xf numFmtId="0" fontId="2" fillId="0" borderId="48" xfId="2" applyFont="1" applyBorder="1" applyAlignment="1" applyProtection="1">
      <alignment vertical="top" wrapText="1"/>
    </xf>
    <xf numFmtId="0" fontId="3" fillId="5" borderId="24" xfId="2" applyFont="1" applyFill="1" applyBorder="1" applyAlignment="1" applyProtection="1">
      <alignment vertical="top" wrapText="1"/>
    </xf>
    <xf numFmtId="0" fontId="3" fillId="0" borderId="24" xfId="2" applyFont="1" applyBorder="1" applyAlignment="1" applyProtection="1">
      <alignment horizontal="center" vertical="top" wrapText="1"/>
    </xf>
    <xf numFmtId="167" fontId="3" fillId="2" borderId="38" xfId="4" applyNumberFormat="1" applyFont="1" applyFill="1" applyBorder="1" applyAlignment="1" applyProtection="1">
      <alignment horizontal="right"/>
    </xf>
    <xf numFmtId="167" fontId="3" fillId="2" borderId="37" xfId="4" applyNumberFormat="1" applyFont="1" applyFill="1" applyBorder="1" applyAlignment="1" applyProtection="1">
      <alignment horizontal="right"/>
    </xf>
    <xf numFmtId="167" fontId="3" fillId="2" borderId="39" xfId="4" applyNumberFormat="1" applyFont="1" applyFill="1" applyBorder="1" applyAlignment="1" applyProtection="1">
      <alignment horizontal="right"/>
    </xf>
    <xf numFmtId="167" fontId="3" fillId="2" borderId="49" xfId="4" applyNumberFormat="1" applyFont="1" applyFill="1" applyBorder="1" applyAlignment="1" applyProtection="1">
      <alignment horizontal="right"/>
    </xf>
    <xf numFmtId="0" fontId="2" fillId="5" borderId="40" xfId="2" applyFont="1" applyFill="1" applyBorder="1" applyAlignment="1" applyProtection="1">
      <alignment horizontal="center" vertical="top" wrapText="1"/>
    </xf>
    <xf numFmtId="168" fontId="2" fillId="2" borderId="15" xfId="5" applyNumberFormat="1" applyFont="1" applyFill="1" applyBorder="1" applyAlignment="1" applyProtection="1">
      <alignment horizontal="right"/>
    </xf>
    <xf numFmtId="168" fontId="2" fillId="2" borderId="16" xfId="5" applyNumberFormat="1" applyFont="1" applyFill="1" applyBorder="1" applyAlignment="1" applyProtection="1">
      <alignment horizontal="right"/>
    </xf>
    <xf numFmtId="168" fontId="2" fillId="2" borderId="17" xfId="5" applyNumberFormat="1" applyFont="1" applyFill="1" applyBorder="1" applyAlignment="1" applyProtection="1">
      <alignment horizontal="right"/>
    </xf>
    <xf numFmtId="168" fontId="3" fillId="2" borderId="16" xfId="5" applyNumberFormat="1" applyFont="1" applyFill="1" applyBorder="1" applyAlignment="1" applyProtection="1">
      <alignment horizontal="right"/>
    </xf>
    <xf numFmtId="168" fontId="3" fillId="2" borderId="17" xfId="5" applyNumberFormat="1" applyFont="1" applyFill="1" applyBorder="1" applyAlignment="1" applyProtection="1">
      <alignment horizontal="right"/>
    </xf>
    <xf numFmtId="49" fontId="3" fillId="0" borderId="19" xfId="0" applyNumberFormat="1" applyFont="1" applyBorder="1" applyAlignment="1" applyProtection="1">
      <alignment wrapText="1"/>
    </xf>
    <xf numFmtId="0" fontId="2" fillId="3" borderId="22" xfId="0" applyFont="1" applyFill="1" applyBorder="1" applyProtection="1">
      <protection locked="0"/>
    </xf>
    <xf numFmtId="0" fontId="3" fillId="0" borderId="33" xfId="8" applyFont="1" applyFill="1" applyBorder="1" applyAlignment="1" applyProtection="1">
      <alignment horizontal="left"/>
    </xf>
    <xf numFmtId="0" fontId="2" fillId="3" borderId="30" xfId="0" applyFont="1" applyFill="1" applyBorder="1" applyProtection="1">
      <protection locked="0"/>
    </xf>
    <xf numFmtId="0" fontId="2" fillId="5" borderId="31" xfId="2" applyFont="1" applyFill="1" applyBorder="1" applyAlignment="1" applyProtection="1">
      <alignment horizontal="center" vertical="top" wrapText="1"/>
    </xf>
    <xf numFmtId="168" fontId="2" fillId="2" borderId="26" xfId="0" applyNumberFormat="1" applyFont="1" applyFill="1" applyBorder="1" applyProtection="1"/>
    <xf numFmtId="168" fontId="2" fillId="3" borderId="26" xfId="0" applyNumberFormat="1" applyFont="1" applyFill="1" applyBorder="1" applyProtection="1">
      <protection locked="0"/>
    </xf>
    <xf numFmtId="168" fontId="2" fillId="3" borderId="50" xfId="0" applyNumberFormat="1" applyFont="1" applyFill="1" applyBorder="1" applyProtection="1">
      <protection locked="0"/>
    </xf>
    <xf numFmtId="168" fontId="2" fillId="3" borderId="45" xfId="0" applyNumberFormat="1" applyFont="1" applyFill="1" applyBorder="1" applyProtection="1">
      <protection locked="0"/>
    </xf>
    <xf numFmtId="0" fontId="2" fillId="5" borderId="34" xfId="2" applyFont="1" applyFill="1" applyBorder="1" applyAlignment="1" applyProtection="1">
      <alignment horizontal="center" vertical="top" wrapText="1"/>
    </xf>
    <xf numFmtId="0" fontId="3" fillId="0" borderId="49" xfId="8" applyFont="1" applyFill="1" applyBorder="1" applyAlignment="1" applyProtection="1">
      <alignment horizontal="left"/>
    </xf>
    <xf numFmtId="168" fontId="2" fillId="2" borderId="37" xfId="0" applyNumberFormat="1" applyFont="1" applyFill="1" applyBorder="1" applyAlignment="1" applyProtection="1"/>
    <xf numFmtId="168" fontId="2" fillId="2" borderId="39" xfId="0" applyNumberFormat="1" applyFont="1" applyFill="1" applyBorder="1" applyAlignment="1" applyProtection="1"/>
    <xf numFmtId="49" fontId="3" fillId="0" borderId="5" xfId="0" applyNumberFormat="1" applyFont="1" applyBorder="1" applyAlignment="1" applyProtection="1">
      <alignment wrapText="1"/>
    </xf>
    <xf numFmtId="0" fontId="2" fillId="3" borderId="15" xfId="0" applyFont="1" applyFill="1" applyBorder="1" applyProtection="1">
      <protection locked="0"/>
    </xf>
    <xf numFmtId="168" fontId="2" fillId="2" borderId="16" xfId="0" applyNumberFormat="1" applyFont="1" applyFill="1" applyBorder="1" applyProtection="1"/>
    <xf numFmtId="168" fontId="2" fillId="3" borderId="16" xfId="0" applyNumberFormat="1" applyFont="1" applyFill="1" applyBorder="1" applyProtection="1">
      <protection locked="0"/>
    </xf>
    <xf numFmtId="168" fontId="2" fillId="3" borderId="17" xfId="0" applyNumberFormat="1" applyFont="1" applyFill="1" applyBorder="1" applyProtection="1">
      <protection locked="0"/>
    </xf>
    <xf numFmtId="0" fontId="2" fillId="3" borderId="26" xfId="0" applyFont="1" applyFill="1" applyBorder="1" applyProtection="1">
      <protection locked="0"/>
    </xf>
    <xf numFmtId="168" fontId="2" fillId="2" borderId="44" xfId="0" applyNumberFormat="1" applyFont="1" applyFill="1" applyBorder="1" applyProtection="1"/>
    <xf numFmtId="0" fontId="3" fillId="0" borderId="51" xfId="6" applyFont="1" applyBorder="1" applyProtection="1">
      <alignment horizontal="center" vertical="center" wrapText="1"/>
    </xf>
    <xf numFmtId="168" fontId="2" fillId="2" borderId="13" xfId="0" applyNumberFormat="1" applyFont="1" applyFill="1" applyBorder="1" applyProtection="1"/>
    <xf numFmtId="168" fontId="2" fillId="2" borderId="52" xfId="0" applyNumberFormat="1" applyFont="1" applyFill="1" applyBorder="1" applyProtection="1"/>
    <xf numFmtId="168" fontId="2" fillId="2" borderId="53" xfId="8" applyNumberFormat="1" applyFont="1" applyFill="1" applyBorder="1" applyAlignment="1" applyProtection="1">
      <alignment horizontal="right"/>
    </xf>
    <xf numFmtId="0" fontId="3" fillId="0" borderId="5" xfId="6" applyFont="1" applyBorder="1" applyProtection="1">
      <alignment horizontal="center" vertical="center" wrapText="1"/>
    </xf>
    <xf numFmtId="168" fontId="2" fillId="2" borderId="8" xfId="0" applyNumberFormat="1" applyFont="1" applyFill="1" applyBorder="1" applyProtection="1"/>
    <xf numFmtId="168" fontId="2" fillId="2" borderId="32" xfId="0" applyNumberFormat="1" applyFont="1" applyFill="1" applyBorder="1" applyProtection="1"/>
    <xf numFmtId="168" fontId="2" fillId="2" borderId="36" xfId="8" applyNumberFormat="1" applyFont="1" applyFill="1" applyBorder="1" applyAlignment="1" applyProtection="1">
      <alignment horizontal="right"/>
    </xf>
    <xf numFmtId="168" fontId="2" fillId="2" borderId="53" xfId="0" applyNumberFormat="1" applyFont="1" applyFill="1" applyBorder="1" applyProtection="1"/>
    <xf numFmtId="168" fontId="2" fillId="2" borderId="36" xfId="0" applyNumberFormat="1" applyFont="1" applyFill="1" applyBorder="1" applyProtection="1"/>
    <xf numFmtId="168" fontId="2" fillId="3" borderId="9" xfId="0" applyNumberFormat="1" applyFont="1" applyFill="1" applyBorder="1" applyAlignment="1" applyProtection="1">
      <alignment horizontal="right"/>
      <protection locked="0"/>
    </xf>
    <xf numFmtId="168" fontId="2" fillId="3" borderId="10" xfId="0" applyNumberFormat="1" applyFont="1" applyFill="1" applyBorder="1" applyAlignment="1" applyProtection="1">
      <alignment horizontal="right"/>
      <protection locked="0"/>
    </xf>
    <xf numFmtId="164" fontId="2" fillId="4" borderId="9" xfId="2" applyNumberFormat="1" applyFont="1" applyFill="1" applyBorder="1" applyAlignment="1" applyProtection="1">
      <alignment horizontal="center" vertical="center" wrapText="1"/>
    </xf>
    <xf numFmtId="164" fontId="2" fillId="4" borderId="10" xfId="2" applyNumberFormat="1" applyFont="1" applyFill="1" applyBorder="1" applyAlignment="1" applyProtection="1">
      <alignment horizontal="center" vertical="center" wrapText="1"/>
    </xf>
    <xf numFmtId="0" fontId="3" fillId="5" borderId="31" xfId="2" applyFont="1" applyFill="1" applyBorder="1" applyAlignment="1" applyProtection="1">
      <alignment horizontal="left" vertical="center" wrapText="1"/>
    </xf>
    <xf numFmtId="0" fontId="3" fillId="5" borderId="41" xfId="2" applyFont="1" applyFill="1" applyBorder="1" applyAlignment="1" applyProtection="1">
      <alignment horizontal="left" vertical="center" wrapText="1"/>
    </xf>
    <xf numFmtId="0" fontId="2" fillId="4" borderId="27" xfId="2" applyFont="1" applyFill="1" applyBorder="1" applyAlignment="1" applyProtection="1">
      <alignment horizontal="center" vertical="center" wrapText="1"/>
    </xf>
    <xf numFmtId="0" fontId="2" fillId="4" borderId="29" xfId="2" applyFont="1" applyFill="1" applyBorder="1" applyAlignment="1" applyProtection="1">
      <alignment horizontal="center" vertical="center" wrapText="1"/>
    </xf>
    <xf numFmtId="0" fontId="2" fillId="4" borderId="40" xfId="2" applyFont="1" applyFill="1" applyBorder="1" applyAlignment="1" applyProtection="1">
      <alignment horizontal="center" vertical="center" wrapText="1"/>
    </xf>
    <xf numFmtId="164" fontId="3" fillId="4" borderId="19" xfId="2" applyNumberFormat="1" applyFont="1" applyFill="1" applyBorder="1" applyAlignment="1" applyProtection="1">
      <alignment horizontal="center" vertical="center" wrapText="1"/>
    </xf>
    <xf numFmtId="164" fontId="3" fillId="4" borderId="20" xfId="2" applyNumberFormat="1" applyFont="1" applyFill="1" applyBorder="1" applyAlignment="1" applyProtection="1">
      <alignment horizontal="center" vertical="center" wrapText="1"/>
    </xf>
    <xf numFmtId="164" fontId="3" fillId="4" borderId="21" xfId="2" applyNumberFormat="1" applyFont="1" applyFill="1" applyBorder="1" applyAlignment="1" applyProtection="1">
      <alignment horizontal="center" vertical="center" wrapText="1"/>
    </xf>
    <xf numFmtId="164" fontId="2" fillId="4" borderId="8" xfId="2" applyNumberFormat="1" applyFont="1" applyFill="1" applyBorder="1" applyAlignment="1" applyProtection="1">
      <alignment horizontal="center" vertical="center" wrapText="1"/>
    </xf>
    <xf numFmtId="0" fontId="3" fillId="5" borderId="22" xfId="2" applyFont="1" applyFill="1" applyBorder="1" applyAlignment="1" applyProtection="1">
      <alignment horizontal="left" vertical="center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2" fillId="4" borderId="18" xfId="2" applyFont="1" applyFill="1" applyBorder="1" applyAlignment="1" applyProtection="1">
      <alignment horizontal="center" vertical="center" wrapText="1"/>
    </xf>
    <xf numFmtId="0" fontId="2" fillId="4" borderId="14" xfId="2" applyFont="1" applyFill="1" applyBorder="1" applyAlignment="1" applyProtection="1">
      <alignment horizontal="center" vertical="center" wrapText="1"/>
    </xf>
    <xf numFmtId="0" fontId="2" fillId="4" borderId="24" xfId="2" applyFont="1" applyFill="1" applyBorder="1" applyAlignment="1" applyProtection="1">
      <alignment horizontal="center" vertical="center" wrapText="1"/>
    </xf>
    <xf numFmtId="164" fontId="2" fillId="4" borderId="22" xfId="2" applyNumberFormat="1" applyFont="1" applyFill="1" applyBorder="1" applyAlignment="1" applyProtection="1">
      <alignment horizontal="center" vertical="center" wrapText="1"/>
    </xf>
    <xf numFmtId="164" fontId="2" fillId="4" borderId="12" xfId="2" applyNumberFormat="1" applyFont="1" applyFill="1" applyBorder="1" applyAlignment="1" applyProtection="1">
      <alignment horizontal="center" vertical="center" wrapText="1"/>
    </xf>
    <xf numFmtId="164" fontId="2" fillId="4" borderId="13" xfId="2" applyNumberFormat="1" applyFont="1" applyFill="1" applyBorder="1" applyAlignment="1" applyProtection="1">
      <alignment horizontal="center" vertical="center" wrapText="1"/>
    </xf>
    <xf numFmtId="164" fontId="2" fillId="4" borderId="11" xfId="2" applyNumberFormat="1" applyFont="1" applyFill="1" applyBorder="1" applyAlignment="1" applyProtection="1">
      <alignment horizontal="center" vertical="center" wrapText="1"/>
    </xf>
    <xf numFmtId="164" fontId="2" fillId="4" borderId="23" xfId="2" applyNumberFormat="1" applyFont="1" applyFill="1" applyBorder="1" applyAlignment="1" applyProtection="1">
      <alignment horizontal="center" vertical="center" wrapText="1"/>
    </xf>
    <xf numFmtId="0" fontId="3" fillId="5" borderId="24" xfId="2" applyFont="1" applyFill="1" applyBorder="1" applyAlignment="1" applyProtection="1">
      <alignment horizontal="left" vertical="center" wrapText="1"/>
    </xf>
    <xf numFmtId="0" fontId="2" fillId="4" borderId="31" xfId="2" applyFont="1" applyFill="1" applyBorder="1" applyAlignment="1" applyProtection="1">
      <alignment horizontal="center" vertical="center" wrapText="1"/>
    </xf>
  </cellXfs>
  <cellStyles count="12">
    <cellStyle name="Гиперссылка 2" xfId="8"/>
    <cellStyle name="ЗаголовокСтолбца" xfId="6"/>
    <cellStyle name="Обычный" xfId="0" builtinId="0"/>
    <cellStyle name="Обычный 10" xfId="7"/>
    <cellStyle name="Обычный 10 2" xfId="10"/>
    <cellStyle name="Обычный 11 2 4" xfId="2"/>
    <cellStyle name="Обычный 14" xfId="3"/>
    <cellStyle name="Обычный 2 2 5" xfId="11"/>
    <cellStyle name="Обычный 3 4" xfId="1"/>
    <cellStyle name="Обычный 3 4 4" xfId="9"/>
    <cellStyle name="Процентный 8 2" xfId="5"/>
    <cellStyle name="Финансовый 8" xfId="4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21</xdr:row>
      <xdr:rowOff>38100</xdr:rowOff>
    </xdr:from>
    <xdr:to>
      <xdr:col>1</xdr:col>
      <xdr:colOff>390525</xdr:colOff>
      <xdr:row>22</xdr:row>
      <xdr:rowOff>171450</xdr:rowOff>
    </xdr:to>
    <xdr:sp macro="" textlink="">
      <xdr:nvSpPr>
        <xdr:cNvPr id="5" name="b_unlock" hidden="1">
          <a:extLst>
            <a:ext uri="{FF2B5EF4-FFF2-40B4-BE49-F238E27FC236}">
              <a16:creationId xmlns:a16="http://schemas.microsoft.com/office/drawing/2014/main" xmlns="" id="{00000000-0008-0000-4100-000005000000}"/>
            </a:ext>
          </a:extLst>
        </xdr:cNvPr>
        <xdr:cNvSpPr/>
      </xdr:nvSpPr>
      <xdr:spPr>
        <a:xfrm>
          <a:off x="304800" y="3362325"/>
          <a:ext cx="323850" cy="323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 fPrintsWithSheet="0"/>
  </xdr:twoCellAnchor>
  <xdr:twoCellAnchor editAs="oneCell">
    <xdr:from>
      <xdr:col>1</xdr:col>
      <xdr:colOff>76200</xdr:colOff>
      <xdr:row>20</xdr:row>
      <xdr:rowOff>180975</xdr:rowOff>
    </xdr:from>
    <xdr:to>
      <xdr:col>1</xdr:col>
      <xdr:colOff>409575</xdr:colOff>
      <xdr:row>22</xdr:row>
      <xdr:rowOff>142875</xdr:rowOff>
    </xdr:to>
    <xdr:sp macro="" textlink="">
      <xdr:nvSpPr>
        <xdr:cNvPr id="6" name="b_lock" descr="3, 2">
          <a:extLst>
            <a:ext uri="{FF2B5EF4-FFF2-40B4-BE49-F238E27FC236}">
              <a16:creationId xmlns:a16="http://schemas.microsoft.com/office/drawing/2014/main" xmlns="" id="{00000000-0008-0000-4100-000006000000}"/>
            </a:ext>
          </a:extLst>
        </xdr:cNvPr>
        <xdr:cNvSpPr/>
      </xdr:nvSpPr>
      <xdr:spPr>
        <a:xfrm>
          <a:off x="314325" y="3314700"/>
          <a:ext cx="333375" cy="342900"/>
        </a:xfrm>
        <a:prstGeom prst="rect">
          <a:avLst/>
        </a:prstGeom>
        <a:blipFill dpi="0" rotWithShape="1">
          <a:blip xmlns:r="http://schemas.openxmlformats.org/officeDocument/2006/relationships" r:embed="rId2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20</xdr:row>
      <xdr:rowOff>66675</xdr:rowOff>
    </xdr:from>
    <xdr:to>
      <xdr:col>1</xdr:col>
      <xdr:colOff>381000</xdr:colOff>
      <xdr:row>22</xdr:row>
      <xdr:rowOff>66675</xdr:rowOff>
    </xdr:to>
    <xdr:sp macro="" textlink="">
      <xdr:nvSpPr>
        <xdr:cNvPr id="5" name="b_unlock" hidden="1">
          <a:extLst>
            <a:ext uri="{FF2B5EF4-FFF2-40B4-BE49-F238E27FC236}">
              <a16:creationId xmlns:a16="http://schemas.microsoft.com/office/drawing/2014/main" xmlns="" id="{00000000-0008-0000-4500-000006000000}"/>
            </a:ext>
          </a:extLst>
        </xdr:cNvPr>
        <xdr:cNvSpPr/>
      </xdr:nvSpPr>
      <xdr:spPr>
        <a:xfrm>
          <a:off x="295275" y="3333750"/>
          <a:ext cx="323850" cy="323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 fPrintsWithSheet="0"/>
  </xdr:twoCellAnchor>
  <xdr:twoCellAnchor editAs="oneCell">
    <xdr:from>
      <xdr:col>1</xdr:col>
      <xdr:colOff>47625</xdr:colOff>
      <xdr:row>20</xdr:row>
      <xdr:rowOff>57150</xdr:rowOff>
    </xdr:from>
    <xdr:to>
      <xdr:col>1</xdr:col>
      <xdr:colOff>381000</xdr:colOff>
      <xdr:row>22</xdr:row>
      <xdr:rowOff>76200</xdr:rowOff>
    </xdr:to>
    <xdr:sp macro="" textlink="">
      <xdr:nvSpPr>
        <xdr:cNvPr id="6" name="b_lock" descr="3, 2">
          <a:extLst>
            <a:ext uri="{FF2B5EF4-FFF2-40B4-BE49-F238E27FC236}">
              <a16:creationId xmlns:a16="http://schemas.microsoft.com/office/drawing/2014/main" xmlns="" id="{00000000-0008-0000-4500-000005000000}"/>
            </a:ext>
          </a:extLst>
        </xdr:cNvPr>
        <xdr:cNvSpPr/>
      </xdr:nvSpPr>
      <xdr:spPr>
        <a:xfrm>
          <a:off x="285750" y="3324225"/>
          <a:ext cx="333375" cy="342900"/>
        </a:xfrm>
        <a:prstGeom prst="rect">
          <a:avLst/>
        </a:prstGeom>
        <a:blipFill dpi="0" rotWithShape="1">
          <a:blip xmlns:r="http://schemas.openxmlformats.org/officeDocument/2006/relationships" r:embed="rId2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tirbatyOG\Desktop\&#1054;&#1076;&#1080;&#1085;&#1094;&#1086;&#1074;&#1089;&#1082;&#1080;&#1081;%20&#1090;&#1077;&#1087;&#1083;&#1086;&#1089;&#1077;&#1090;&#1100;_BALANCE.CALC.TARIFF.WARM.2020YEAR_(v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8;&#1072;&#1088;&#1080;&#1092;&#1085;&#1086;&#1077;%20&#1088;&#1077;&#1075;&#1091;&#1083;&#1080;&#1088;&#1086;&#1074;&#1072;&#1085;&#1080;&#1077;%202022\&#1062;&#1048;&#1060;&#1056;&#1054;&#1042;&#1048;&#1047;&#1040;&#1062;&#1048;&#1071;\&#1064;&#1072;&#1073;&#1083;&#1086;&#1085;%20&#1089;&#1077;&#1090;&#1080;\&#1064;&#1072;&#1073;&#1083;&#1086;&#1085;\2021-01-26%20&#1086;&#1090;&#1087;&#1088;&#1072;&#1074;&#1083;&#1077;&#1085;%20&#1088;&#1072;&#1079;&#1088;&#1072;&#1073;&#1086;&#1090;&#1095;&#1080;&#1082;&#1072;&#1084;%20&#1084;&#1072;&#1082;&#1077;&#1090;\&#1050;&#1086;&#1087;&#1080;&#1103;%20smart%20template%20EE-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VLDData"/>
      <sheetName val="modVLDTM"/>
      <sheetName val="Инструкция"/>
      <sheetName val="Лог обновления"/>
      <sheetName val="Титульный"/>
      <sheetName val="Список территорий"/>
      <sheetName val="Список объектов"/>
      <sheetName val="ИП"/>
      <sheetName val="КС"/>
      <sheetName val="TECHSHEET"/>
      <sheetName val="TECH_HORISONTAL"/>
      <sheetName val="TECH_VERTICAL"/>
      <sheetName val="REESTR_ORG"/>
      <sheetName val="REESTR_SOURCE"/>
      <sheetName val="БПр"/>
      <sheetName val="БТр"/>
      <sheetName val="К"/>
      <sheetName val="Т"/>
      <sheetName val="ТМ1"/>
      <sheetName val="ТМ2"/>
      <sheetName val="ХВС.БПр"/>
      <sheetName val="ХВС.БТр"/>
      <sheetName val="ХВС.К"/>
      <sheetName val="ХВС.Р"/>
      <sheetName val="ХВС.ТМ1"/>
      <sheetName val="ХВС.ТМ2"/>
      <sheetName val="ВО.БПр"/>
      <sheetName val="ВО.БТр"/>
      <sheetName val="ВО.К"/>
      <sheetName val="ВО.Р"/>
      <sheetName val="ВО.ТМ1"/>
      <sheetName val="ВО.ТМ2"/>
      <sheetName val="ГВС.ТМ1"/>
      <sheetName val="ГВС.ТМ2"/>
      <sheetName val="ПП исх"/>
      <sheetName val="ПП вход"/>
      <sheetName val="ТН"/>
      <sheetName val="Комментарии"/>
      <sheetName val="Проверка"/>
      <sheetName val="REESTR_MO"/>
      <sheetName val="REESTR_LOCATION"/>
      <sheetName val="AUTHORISATION"/>
      <sheetName val="DICTIONARIES"/>
      <sheetName val="FILE_STORE_DATA"/>
      <sheetName val="PLAN1X_LIST_SUBSIDIARY"/>
      <sheetName val="PLAN1X_LIST_NVV"/>
      <sheetName val="PLAN1X_LIST_ORG"/>
      <sheetName val="PLAN1X_LIST_MO"/>
      <sheetName val="PLAN1X_LIST_DPR"/>
      <sheetName val="PLAN1X_LIST_SRC"/>
      <sheetName val="PLAN1X_LIST_CNCSN_IP"/>
      <sheetName val="PLAN1X_LIST_IP"/>
      <sheetName val="PLAN1X_LIST_CNCSN"/>
      <sheetName val="PLAN1X_LIST_PPL_TM"/>
      <sheetName val="PLAN1X_RESELL_OUTCOME"/>
      <sheetName val="PLAN1X_RESELL_INCOME"/>
      <sheetName val="PLAN1X_BPR"/>
      <sheetName val="PLAN1X_BTR"/>
      <sheetName val="PLAN1X_CALC"/>
      <sheetName val="PLAN1X_FUEL"/>
      <sheetName val="PLAN1X_REAGENT"/>
      <sheetName val="PLAN1X_TM1"/>
      <sheetName val="PLAN1X_TM2"/>
      <sheetName val="modGetGeoBase"/>
      <sheetName val="modServiceAPI"/>
      <sheetName val="modInfo"/>
      <sheetName val="modUIButtons"/>
      <sheetName val="modVLDCommon"/>
      <sheetName val="modVLDIntegrity"/>
      <sheetName val="modDataFEDERAL"/>
      <sheetName val="modGeneralAPI"/>
      <sheetName val="modSheetTitle"/>
      <sheetName val="modListMO"/>
      <sheetName val="modListObjects"/>
      <sheetName val="modListIp"/>
      <sheetName val="modListCncsn"/>
      <sheetName val="modBalPr"/>
      <sheetName val="modBalTr"/>
      <sheetName val="modCalc"/>
      <sheetName val="modFuel"/>
      <sheetName val="modReagent"/>
      <sheetName val="modTM1"/>
      <sheetName val="modTM2"/>
      <sheetName val="modResellIncome"/>
      <sheetName val="modResellOutcome"/>
      <sheetName val="modListPplTm"/>
      <sheetName val="modRequestSpecificData"/>
      <sheetName val="modRequestGenericData"/>
      <sheetName val="modfrmRegion"/>
      <sheetName val="modVLDGeneral"/>
      <sheetName val="modfrmPLAN1XCheckIn"/>
      <sheetName val="modfrmPLAN1XUpdate"/>
      <sheetName val="modPLAN1XUpdate"/>
      <sheetName val="modVLDUniqueness"/>
      <sheetName val="modfrmReestr"/>
      <sheetName val="modfrmOrg"/>
      <sheetName val="modfrmArea"/>
      <sheetName val="modUpdTemplMain"/>
      <sheetName val="modfrmCheckUpdates"/>
      <sheetName val="modfrmDateChoose"/>
      <sheetName val="modIHLCommandBar"/>
      <sheetName val="modfrmHEATAdditionalOrgData"/>
      <sheetName val="modfrmHEATFUELSelector"/>
      <sheetName val="modfrmReportMode"/>
      <sheetName val="modfrmDPRConstructor"/>
      <sheetName val="modfrmIPConstructor"/>
      <sheetName val="modfrmCNCSNConstructor"/>
      <sheetName val="modPOS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H9" t="str">
            <v>2020</v>
          </cell>
        </row>
        <row r="19">
          <cell r="H19" t="str">
            <v>Некомбинированное производство :: Передача :: Сбыт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T1" t="str">
            <v>Горячая вода. через тепловую сеть</v>
          </cell>
        </row>
        <row r="5">
          <cell r="R5">
            <v>1.2</v>
          </cell>
        </row>
        <row r="23">
          <cell r="H23" t="str">
            <v>ТЭ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замечания"/>
      <sheetName val="Титул"/>
      <sheetName val="Опрос"/>
      <sheetName val="ББ (2)"/>
      <sheetName val="ОФР (2)"/>
      <sheetName val="Чек-лист раздельный учет"/>
      <sheetName val="ББ"/>
      <sheetName val="ОФР"/>
      <sheetName val="ДЗ"/>
      <sheetName val="Форма описи"/>
      <sheetName val="1C"/>
      <sheetName val="ОПФ"/>
      <sheetName val="ПредметнаяОбласть"/>
      <sheetName val="ОтрасльЖКХ"/>
      <sheetName val="МетодыРегулирования"/>
      <sheetName val="МУНЫ"/>
      <sheetName val="Поставщики"/>
      <sheetName val="Табл.1.6"/>
      <sheetName val="_скрытый"/>
      <sheetName val="_Директории"/>
      <sheetName val="_Виды деятельности"/>
      <sheetName val="набор_листов"/>
      <sheetName val="Листы"/>
      <sheetName val="Соответствия"/>
      <sheetName val="Титульный"/>
      <sheetName val="Скрытый"/>
      <sheetName val="Активы"/>
      <sheetName val="Активы для ГО"/>
      <sheetName val="Активы-Эл"/>
      <sheetName val="Активы-Эл_Анализ"/>
      <sheetName val="Аренда"/>
      <sheetName val="Амортизация"/>
      <sheetName val="Абоненты"/>
      <sheetName val="Транспортирование"/>
      <sheetName val="Налог водный"/>
      <sheetName val="РСД"/>
      <sheetName val="Налог земельный"/>
      <sheetName val="Транспортный налог"/>
      <sheetName val="НВОС"/>
      <sheetName val="ФОТ-Эл"/>
      <sheetName val="ФОТ"/>
      <sheetName val="ПР"/>
      <sheetName val="АУП"/>
      <sheetName val="ФОТ-Эл РЕГ"/>
      <sheetName val="УНПХ"/>
      <sheetName val="Подряд"/>
      <sheetName val="ЭЭ-1"/>
      <sheetName val="ЭЭ-2"/>
      <sheetName val="Норм.прибыль"/>
      <sheetName val="Топливо"/>
      <sheetName val="Топливо-1"/>
      <sheetName val="Запасы топлива"/>
      <sheetName val="Материалы"/>
      <sheetName val="Смазочные материалы"/>
      <sheetName val="импорт данных"/>
      <sheetName val="Активы-р"/>
      <sheetName val="ИКА"/>
      <sheetName val="OPEX для ИКА"/>
      <sheetName val="ИСУ"/>
      <sheetName val="Абоненты_"/>
      <sheetName val="импорт данных РЕГ"/>
      <sheetName val="ФАЙЛ Баланс_"/>
      <sheetName val="Титульный баланс"/>
      <sheetName val="Баланс ЭЭ"/>
      <sheetName val="Баланс Мощности"/>
      <sheetName val="Ур потерь"/>
      <sheetName val="Баланс ЭЭ РЕГ"/>
      <sheetName val="Баланс Мощности РЕГ"/>
      <sheetName val="ФАЙЛ КНК"/>
      <sheetName val="Титульный2"/>
      <sheetName val="Форма 1.3"/>
      <sheetName val="Форма 1.7"/>
      <sheetName val="Форма 1.9"/>
      <sheetName val="Форма 3.1"/>
      <sheetName val="Форма 3.2"/>
      <sheetName val="Форма 4.1"/>
      <sheetName val="Форма 4.2"/>
      <sheetName val="Форма 8.1"/>
      <sheetName val="Форма 8.1.1"/>
      <sheetName val="Форма 8.3"/>
      <sheetName val="ИКА-Эл"/>
      <sheetName val="Активы для АИС"/>
      <sheetName val="Критерии ТСО"/>
      <sheetName val="Сценарии"/>
      <sheetName val="Расчет потерь"/>
      <sheetName val="Баланс ВО"/>
      <sheetName val="Баланс_ошибки"/>
      <sheetName val="Баланс ВС"/>
      <sheetName val="Баланс ТС"/>
      <sheetName val="Баланс ТК"/>
      <sheetName val="Баланс ТК РЕГ"/>
      <sheetName val="Баланс ТН"/>
      <sheetName val="Баланс ТКО"/>
      <sheetName val="Баланс КПО"/>
      <sheetName val="Топливо 2"/>
      <sheetName val="Энергоресурс"/>
      <sheetName val="Электроэнергия"/>
      <sheetName val="Аморт+Норм.прибыль"/>
      <sheetName val="Ср анализ Баланса"/>
      <sheetName val="Услуги РО"/>
      <sheetName val="Корректировка НВВ"/>
      <sheetName val="Операционные"/>
      <sheetName val="Неподконтрольные"/>
      <sheetName val="Ком потерь"/>
      <sheetName val="Операционные_ЭОР"/>
      <sheetName val="Неподконтрольные_ЭОР"/>
      <sheetName val="ИП + источники"/>
      <sheetName val="Корр ИП ЭЭ"/>
      <sheetName val="Корректировка ИП"/>
      <sheetName val="Бездоговорное"/>
      <sheetName val="Кор по потерям РЕГ"/>
      <sheetName val="Анализ ФАКТА ДПР"/>
      <sheetName val="БЭНЧ"/>
      <sheetName val="Рейтинг эффективности"/>
      <sheetName val="Кор ОПЕРАЦ"/>
      <sheetName val="Кор по доходам"/>
      <sheetName val="Кор по потерям"/>
      <sheetName val="Кор НиК"/>
      <sheetName val="Доступные источники"/>
      <sheetName val="Заключение для регулятора"/>
      <sheetName val="Кор НВВ"/>
      <sheetName val="Кор НВВ РЕГ"/>
      <sheetName val="Расчет тарифов"/>
      <sheetName val="ГВС"/>
      <sheetName val="Калькуляция"/>
      <sheetName val="Доплист"/>
      <sheetName val="НВВ по уровням"/>
      <sheetName val="Импорт из НИК"/>
      <sheetName val="ИМпорт из баланса"/>
      <sheetName val="Прил_НИК"/>
      <sheetName val="Кальк для ГО"/>
      <sheetName val="ПП"/>
      <sheetName val="ПП РЕГ"/>
      <sheetName val="Корректировка НВВ ТС"/>
      <sheetName val="ГВС РЕГ"/>
      <sheetName val="Заявка"/>
      <sheetName val="Исходные"/>
      <sheetName val="Эталоны по МУ"/>
      <sheetName val="НВВ Эталон"/>
      <sheetName val="НВВ ЭОЗ"/>
      <sheetName val="расчет СН на год i"/>
      <sheetName val="КТП и ТВ"/>
      <sheetName val="ТВнас(i-1)"/>
      <sheetName val="ТВнас(i)"/>
      <sheetName val="ТВпп"/>
      <sheetName val="ТВсет"/>
      <sheetName val="откл НВВ факт i-2"/>
      <sheetName val="принятие на обслуж факт i-2"/>
      <sheetName val="откл КТП_ИПЦ факт i-2"/>
      <sheetName val="откл РД факт i-2"/>
      <sheetName val="перекр план на год i"/>
      <sheetName val="прогноз тарифов на год i"/>
      <sheetName val="перекр факт i-2"/>
      <sheetName val="Копия smart template EE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0">
          <cell r="P70">
            <v>40000</v>
          </cell>
        </row>
        <row r="71">
          <cell r="P71">
            <v>100000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>
    <tabColor rgb="FFCCFF99"/>
    <pageSetUpPr fitToPage="1"/>
  </sheetPr>
  <dimension ref="A1:R115"/>
  <sheetViews>
    <sheetView tabSelected="1" topLeftCell="A18" zoomScale="85" zoomScaleNormal="85" workbookViewId="0">
      <pane xSplit="3" ySplit="6" topLeftCell="D24" activePane="bottomRight" state="frozen"/>
      <selection activeCell="A18" sqref="A18"/>
      <selection pane="topRight" activeCell="D18" sqref="D18"/>
      <selection pane="bottomLeft" activeCell="A24" sqref="A24"/>
      <selection pane="bottomRight" activeCell="E31" sqref="E31"/>
    </sheetView>
  </sheetViews>
  <sheetFormatPr defaultColWidth="9.140625" defaultRowHeight="12.75" x14ac:dyDescent="0.2"/>
  <cols>
    <col min="1" max="1" width="3.5703125" style="121" customWidth="1"/>
    <col min="2" max="2" width="45" style="2" customWidth="1"/>
    <col min="3" max="3" width="14.85546875" style="2" customWidth="1"/>
    <col min="4" max="9" width="9.85546875" style="2" customWidth="1"/>
    <col min="10" max="10" width="10.140625" style="2" customWidth="1"/>
    <col min="11" max="14" width="9.85546875" style="2" customWidth="1"/>
    <col min="15" max="15" width="11.28515625" style="2" customWidth="1"/>
    <col min="16" max="18" width="9.85546875" style="2" customWidth="1"/>
    <col min="19" max="16384" width="9.140625" style="2"/>
  </cols>
  <sheetData>
    <row r="1" spans="3:3" customFormat="1" ht="12" hidden="1" customHeight="1" x14ac:dyDescent="0.25"/>
    <row r="2" spans="3:3" customFormat="1" ht="12" hidden="1" customHeight="1" x14ac:dyDescent="0.25"/>
    <row r="3" spans="3:3" customFormat="1" ht="12" hidden="1" customHeight="1" x14ac:dyDescent="0.25"/>
    <row r="4" spans="3:3" customFormat="1" ht="12" hidden="1" customHeight="1" x14ac:dyDescent="0.25"/>
    <row r="5" spans="3:3" customFormat="1" ht="12" hidden="1" customHeight="1" x14ac:dyDescent="0.25"/>
    <row r="6" spans="3:3" customFormat="1" ht="12" hidden="1" customHeight="1" x14ac:dyDescent="0.25"/>
    <row r="7" spans="3:3" customFormat="1" ht="12" hidden="1" customHeight="1" x14ac:dyDescent="0.25"/>
    <row r="8" spans="3:3" customFormat="1" ht="12" hidden="1" customHeight="1" x14ac:dyDescent="0.25"/>
    <row r="9" spans="3:3" customFormat="1" ht="12" hidden="1" customHeight="1" x14ac:dyDescent="0.25">
      <c r="C9" s="141"/>
    </row>
    <row r="10" spans="3:3" customFormat="1" ht="12" hidden="1" customHeight="1" x14ac:dyDescent="0.25"/>
    <row r="11" spans="3:3" customFormat="1" ht="12" hidden="1" customHeight="1" x14ac:dyDescent="0.25"/>
    <row r="12" spans="3:3" customFormat="1" ht="12" hidden="1" customHeight="1" x14ac:dyDescent="0.25"/>
    <row r="13" spans="3:3" customFormat="1" ht="12" hidden="1" customHeight="1" x14ac:dyDescent="0.25"/>
    <row r="14" spans="3:3" customFormat="1" ht="12" hidden="1" customHeight="1" x14ac:dyDescent="0.25"/>
    <row r="15" spans="3:3" customFormat="1" ht="12" hidden="1" customHeight="1" x14ac:dyDescent="0.25"/>
    <row r="16" spans="3:3" customFormat="1" ht="12" hidden="1" customHeight="1" x14ac:dyDescent="0.25"/>
    <row r="17" spans="1:18" customFormat="1" ht="12" hidden="1" customHeight="1" x14ac:dyDescent="0.25"/>
    <row r="18" spans="1:18" customFormat="1" ht="16.5" customHeight="1" x14ac:dyDescent="0.25"/>
    <row r="19" spans="1:18" s="7" customFormat="1" x14ac:dyDescent="0.2">
      <c r="A19" s="3"/>
      <c r="B19" s="4" t="s">
        <v>0</v>
      </c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s="7" customFormat="1" ht="13.5" thickBot="1" x14ac:dyDescent="0.25">
      <c r="A20" s="3"/>
      <c r="B20" s="8"/>
      <c r="C20" s="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s="7" customFormat="1" ht="15" customHeight="1" x14ac:dyDescent="0.2">
      <c r="A21" s="10"/>
      <c r="B21" s="223" t="s">
        <v>1</v>
      </c>
      <c r="C21" s="226" t="s">
        <v>2</v>
      </c>
      <c r="D21" s="218" t="s">
        <v>54</v>
      </c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20"/>
    </row>
    <row r="22" spans="1:18" s="7" customFormat="1" ht="15" customHeight="1" x14ac:dyDescent="0.2">
      <c r="A22" s="10"/>
      <c r="B22" s="224"/>
      <c r="C22" s="227"/>
      <c r="D22" s="229" t="s">
        <v>3</v>
      </c>
      <c r="E22" s="230"/>
      <c r="F22" s="230"/>
      <c r="G22" s="230"/>
      <c r="H22" s="231"/>
      <c r="I22" s="232" t="s">
        <v>4</v>
      </c>
      <c r="J22" s="230"/>
      <c r="K22" s="230"/>
      <c r="L22" s="230"/>
      <c r="M22" s="231"/>
      <c r="N22" s="232" t="s">
        <v>5</v>
      </c>
      <c r="O22" s="230"/>
      <c r="P22" s="230"/>
      <c r="Q22" s="230"/>
      <c r="R22" s="233"/>
    </row>
    <row r="23" spans="1:18" s="7" customFormat="1" ht="15" customHeight="1" thickBot="1" x14ac:dyDescent="0.25">
      <c r="A23" s="10"/>
      <c r="B23" s="225"/>
      <c r="C23" s="228"/>
      <c r="D23" s="11" t="s">
        <v>6</v>
      </c>
      <c r="E23" s="12" t="s">
        <v>7</v>
      </c>
      <c r="F23" s="12" t="s">
        <v>8</v>
      </c>
      <c r="G23" s="12" t="s">
        <v>9</v>
      </c>
      <c r="H23" s="12" t="s">
        <v>10</v>
      </c>
      <c r="I23" s="13" t="s">
        <v>6</v>
      </c>
      <c r="J23" s="13" t="s">
        <v>7</v>
      </c>
      <c r="K23" s="13" t="s">
        <v>8</v>
      </c>
      <c r="L23" s="13" t="s">
        <v>9</v>
      </c>
      <c r="M23" s="13" t="s">
        <v>10</v>
      </c>
      <c r="N23" s="12" t="s">
        <v>6</v>
      </c>
      <c r="O23" s="12" t="s">
        <v>7</v>
      </c>
      <c r="P23" s="12" t="s">
        <v>8</v>
      </c>
      <c r="Q23" s="12" t="s">
        <v>9</v>
      </c>
      <c r="R23" s="14" t="s">
        <v>10</v>
      </c>
    </row>
    <row r="24" spans="1:18" s="7" customFormat="1" x14ac:dyDescent="0.2">
      <c r="A24" s="15"/>
      <c r="B24" s="16" t="s">
        <v>11</v>
      </c>
      <c r="C24" s="17" t="s">
        <v>12</v>
      </c>
      <c r="D24" s="19">
        <f>D33+D32+D31+D30</f>
        <v>168.86825160000001</v>
      </c>
      <c r="E24" s="18">
        <f>E33+E32+E31+E30</f>
        <v>168.86825160000001</v>
      </c>
      <c r="F24" s="18">
        <f>F33+F32+F31+F30+F25</f>
        <v>0</v>
      </c>
      <c r="G24" s="18">
        <f>G33+G32+G31+G30+G25</f>
        <v>121.62992180000001</v>
      </c>
      <c r="H24" s="20">
        <f>H37+H36+H34</f>
        <v>0</v>
      </c>
      <c r="I24" s="19">
        <f>I33+I32+I31+I30</f>
        <v>83.906103999999999</v>
      </c>
      <c r="J24" s="18">
        <f>J33+J32+J31+J30</f>
        <v>83.906103999999999</v>
      </c>
      <c r="K24" s="18">
        <f>K33+K32+K31+K30+K25</f>
        <v>0</v>
      </c>
      <c r="L24" s="18">
        <f>L33+L32+L31+L30+L25</f>
        <v>59.895045800000005</v>
      </c>
      <c r="M24" s="20">
        <f>M37+M36+M34</f>
        <v>0</v>
      </c>
      <c r="N24" s="19">
        <f>N33+N32+N31+N30</f>
        <v>84.962147599999994</v>
      </c>
      <c r="O24" s="18">
        <f>O33+O32+O31+O30</f>
        <v>84.962147599999994</v>
      </c>
      <c r="P24" s="18">
        <f>P33+P32+P31+P30+P25</f>
        <v>0</v>
      </c>
      <c r="Q24" s="18">
        <f>Q33+Q32+Q31+Q30+Q25</f>
        <v>61.734875999999986</v>
      </c>
      <c r="R24" s="20">
        <f>R37+R36+R34</f>
        <v>0</v>
      </c>
    </row>
    <row r="25" spans="1:18" s="7" customFormat="1" x14ac:dyDescent="0.2">
      <c r="A25" s="21"/>
      <c r="B25" s="22" t="s">
        <v>13</v>
      </c>
      <c r="C25" s="23" t="s">
        <v>12</v>
      </c>
      <c r="D25" s="26" t="s">
        <v>14</v>
      </c>
      <c r="E25" s="24" t="s">
        <v>14</v>
      </c>
      <c r="F25" s="25">
        <f>F27</f>
        <v>0</v>
      </c>
      <c r="G25" s="25">
        <f>G28+G27</f>
        <v>121.62992180000001</v>
      </c>
      <c r="H25" s="39">
        <f>H29</f>
        <v>0</v>
      </c>
      <c r="I25" s="26" t="s">
        <v>14</v>
      </c>
      <c r="J25" s="24" t="s">
        <v>14</v>
      </c>
      <c r="K25" s="25">
        <f>K27</f>
        <v>0</v>
      </c>
      <c r="L25" s="25">
        <f>L28+L27</f>
        <v>59.895045800000005</v>
      </c>
      <c r="M25" s="39">
        <f>M29</f>
        <v>0</v>
      </c>
      <c r="N25" s="26" t="s">
        <v>14</v>
      </c>
      <c r="O25" s="24" t="s">
        <v>14</v>
      </c>
      <c r="P25" s="25">
        <f>P27</f>
        <v>0</v>
      </c>
      <c r="Q25" s="25">
        <f>Q28+Q27</f>
        <v>61.734875999999986</v>
      </c>
      <c r="R25" s="39">
        <f>R29</f>
        <v>0</v>
      </c>
    </row>
    <row r="26" spans="1:18" s="7" customFormat="1" x14ac:dyDescent="0.2">
      <c r="A26" s="21"/>
      <c r="B26" s="22" t="s">
        <v>15</v>
      </c>
      <c r="C26" s="23" t="s">
        <v>12</v>
      </c>
      <c r="D26" s="26" t="s">
        <v>14</v>
      </c>
      <c r="E26" s="24" t="s">
        <v>14</v>
      </c>
      <c r="F26" s="24" t="s">
        <v>14</v>
      </c>
      <c r="G26" s="24" t="s">
        <v>14</v>
      </c>
      <c r="H26" s="29" t="s">
        <v>14</v>
      </c>
      <c r="I26" s="26" t="s">
        <v>14</v>
      </c>
      <c r="J26" s="24" t="s">
        <v>14</v>
      </c>
      <c r="K26" s="24" t="s">
        <v>14</v>
      </c>
      <c r="L26" s="24" t="s">
        <v>14</v>
      </c>
      <c r="M26" s="29" t="s">
        <v>14</v>
      </c>
      <c r="N26" s="26" t="s">
        <v>14</v>
      </c>
      <c r="O26" s="24" t="s">
        <v>14</v>
      </c>
      <c r="P26" s="24" t="s">
        <v>14</v>
      </c>
      <c r="Q26" s="24" t="s">
        <v>14</v>
      </c>
      <c r="R26" s="29" t="s">
        <v>14</v>
      </c>
    </row>
    <row r="27" spans="1:18" s="7" customFormat="1" x14ac:dyDescent="0.2">
      <c r="A27" s="3"/>
      <c r="B27" s="30" t="s">
        <v>7</v>
      </c>
      <c r="C27" s="31" t="s">
        <v>12</v>
      </c>
      <c r="D27" s="33" t="s">
        <v>14</v>
      </c>
      <c r="E27" s="32" t="s">
        <v>14</v>
      </c>
      <c r="F27" s="34">
        <f>SUM(K27,P27)</f>
        <v>0</v>
      </c>
      <c r="G27" s="25">
        <f>E24-E34-E36-E37-F27</f>
        <v>121.62992180000001</v>
      </c>
      <c r="H27" s="29" t="s">
        <v>14</v>
      </c>
      <c r="I27" s="33" t="s">
        <v>14</v>
      </c>
      <c r="J27" s="32" t="s">
        <v>14</v>
      </c>
      <c r="K27" s="34"/>
      <c r="L27" s="25">
        <f>J24-J34-J36-J37-K27</f>
        <v>59.895045800000005</v>
      </c>
      <c r="M27" s="29" t="s">
        <v>14</v>
      </c>
      <c r="N27" s="33" t="s">
        <v>14</v>
      </c>
      <c r="O27" s="32" t="s">
        <v>14</v>
      </c>
      <c r="P27" s="34"/>
      <c r="Q27" s="25">
        <f>O24-O34-O36-O37-P27</f>
        <v>61.734875999999986</v>
      </c>
      <c r="R27" s="29" t="s">
        <v>14</v>
      </c>
    </row>
    <row r="28" spans="1:18" s="7" customFormat="1" x14ac:dyDescent="0.2">
      <c r="A28" s="3"/>
      <c r="B28" s="30" t="s">
        <v>8</v>
      </c>
      <c r="C28" s="31" t="s">
        <v>12</v>
      </c>
      <c r="D28" s="33" t="s">
        <v>14</v>
      </c>
      <c r="E28" s="32" t="s">
        <v>14</v>
      </c>
      <c r="F28" s="24" t="s">
        <v>14</v>
      </c>
      <c r="G28" s="25">
        <f>F24-F34-F36-F37</f>
        <v>0</v>
      </c>
      <c r="H28" s="29" t="s">
        <v>14</v>
      </c>
      <c r="I28" s="33" t="s">
        <v>14</v>
      </c>
      <c r="J28" s="32" t="s">
        <v>14</v>
      </c>
      <c r="K28" s="24" t="s">
        <v>14</v>
      </c>
      <c r="L28" s="25">
        <f>K24-K34-K36-K37</f>
        <v>0</v>
      </c>
      <c r="M28" s="29" t="s">
        <v>14</v>
      </c>
      <c r="N28" s="33" t="s">
        <v>14</v>
      </c>
      <c r="O28" s="32" t="s">
        <v>14</v>
      </c>
      <c r="P28" s="24" t="s">
        <v>14</v>
      </c>
      <c r="Q28" s="25">
        <f>P24-P34-P36-P37</f>
        <v>0</v>
      </c>
      <c r="R28" s="29" t="s">
        <v>14</v>
      </c>
    </row>
    <row r="29" spans="1:18" s="7" customFormat="1" x14ac:dyDescent="0.2">
      <c r="A29" s="3"/>
      <c r="B29" s="30" t="s">
        <v>9</v>
      </c>
      <c r="C29" s="31" t="s">
        <v>12</v>
      </c>
      <c r="D29" s="33" t="s">
        <v>14</v>
      </c>
      <c r="E29" s="32" t="s">
        <v>14</v>
      </c>
      <c r="F29" s="32" t="s">
        <v>14</v>
      </c>
      <c r="G29" s="32" t="s">
        <v>14</v>
      </c>
      <c r="H29" s="39">
        <f>H24-H30-H31-H32-H33</f>
        <v>0</v>
      </c>
      <c r="I29" s="33" t="s">
        <v>14</v>
      </c>
      <c r="J29" s="32" t="s">
        <v>14</v>
      </c>
      <c r="K29" s="32" t="s">
        <v>14</v>
      </c>
      <c r="L29" s="32" t="s">
        <v>14</v>
      </c>
      <c r="M29" s="39">
        <f>M24-M30-M31-M32-M33</f>
        <v>0</v>
      </c>
      <c r="N29" s="33" t="s">
        <v>14</v>
      </c>
      <c r="O29" s="32" t="s">
        <v>14</v>
      </c>
      <c r="P29" s="32" t="s">
        <v>14</v>
      </c>
      <c r="Q29" s="32" t="s">
        <v>14</v>
      </c>
      <c r="R29" s="39">
        <f>R24-R30-R31-R32-R33</f>
        <v>0</v>
      </c>
    </row>
    <row r="30" spans="1:18" s="7" customFormat="1" x14ac:dyDescent="0.2">
      <c r="A30" s="3"/>
      <c r="B30" s="30" t="s">
        <v>16</v>
      </c>
      <c r="C30" s="31" t="s">
        <v>12</v>
      </c>
      <c r="D30" s="142">
        <f>SUM(E30:H30)</f>
        <v>0</v>
      </c>
      <c r="E30" s="34">
        <f>SUM(J30,O30)</f>
        <v>0</v>
      </c>
      <c r="F30" s="34">
        <f t="shared" ref="F30:F34" si="0">SUM(K30,P30)</f>
        <v>0</v>
      </c>
      <c r="G30" s="34">
        <f t="shared" ref="G30:G34" si="1">SUM(L30,Q30)</f>
        <v>0</v>
      </c>
      <c r="H30" s="34">
        <f t="shared" ref="H30:H34" si="2">SUM(M30,R30)</f>
        <v>0</v>
      </c>
      <c r="I30" s="142">
        <f>SUM(J30:M30)</f>
        <v>0</v>
      </c>
      <c r="J30" s="34"/>
      <c r="K30" s="34"/>
      <c r="L30" s="34"/>
      <c r="M30" s="34"/>
      <c r="N30" s="142">
        <f>SUM(O30:R30)</f>
        <v>0</v>
      </c>
      <c r="O30" s="34"/>
      <c r="P30" s="34"/>
      <c r="Q30" s="34"/>
      <c r="R30" s="35"/>
    </row>
    <row r="31" spans="1:18" s="7" customFormat="1" x14ac:dyDescent="0.2">
      <c r="A31" s="3"/>
      <c r="B31" s="30" t="s">
        <v>17</v>
      </c>
      <c r="C31" s="31" t="s">
        <v>12</v>
      </c>
      <c r="D31" s="142">
        <f>SUM(E31:H31)</f>
        <v>168.86825160000001</v>
      </c>
      <c r="E31" s="34">
        <f t="shared" ref="E31:E34" si="3">SUM(J31,O31)</f>
        <v>168.86825160000001</v>
      </c>
      <c r="F31" s="34">
        <f t="shared" si="0"/>
        <v>0</v>
      </c>
      <c r="G31" s="34">
        <f t="shared" si="1"/>
        <v>0</v>
      </c>
      <c r="H31" s="34">
        <f t="shared" si="2"/>
        <v>0</v>
      </c>
      <c r="I31" s="142">
        <f>SUM(J31:M31)</f>
        <v>83.906103999999999</v>
      </c>
      <c r="J31" s="34">
        <v>83.906103999999999</v>
      </c>
      <c r="K31" s="34"/>
      <c r="L31" s="34"/>
      <c r="M31" s="34"/>
      <c r="N31" s="142">
        <f>SUM(O31:R31)</f>
        <v>84.962147599999994</v>
      </c>
      <c r="O31" s="34">
        <v>84.962147599999994</v>
      </c>
      <c r="P31" s="34"/>
      <c r="Q31" s="34"/>
      <c r="R31" s="35"/>
    </row>
    <row r="32" spans="1:18" s="7" customFormat="1" x14ac:dyDescent="0.2">
      <c r="A32" s="3"/>
      <c r="B32" s="30" t="s">
        <v>52</v>
      </c>
      <c r="C32" s="31" t="s">
        <v>12</v>
      </c>
      <c r="D32" s="142">
        <f>SUM(E32:H32)</f>
        <v>0</v>
      </c>
      <c r="E32" s="34">
        <f t="shared" si="3"/>
        <v>0</v>
      </c>
      <c r="F32" s="34">
        <f t="shared" si="0"/>
        <v>0</v>
      </c>
      <c r="G32" s="34">
        <f t="shared" si="1"/>
        <v>0</v>
      </c>
      <c r="H32" s="34">
        <f t="shared" si="2"/>
        <v>0</v>
      </c>
      <c r="I32" s="142">
        <f>SUM(J32:M32)</f>
        <v>0</v>
      </c>
      <c r="J32" s="34"/>
      <c r="K32" s="34"/>
      <c r="L32" s="34"/>
      <c r="M32" s="34"/>
      <c r="N32" s="142">
        <f>SUM(O32:R32)</f>
        <v>0</v>
      </c>
      <c r="O32" s="34"/>
      <c r="P32" s="34"/>
      <c r="Q32" s="34"/>
      <c r="R32" s="35"/>
    </row>
    <row r="33" spans="1:18" s="7" customFormat="1" ht="25.5" x14ac:dyDescent="0.2">
      <c r="A33" s="3"/>
      <c r="B33" s="30" t="s">
        <v>18</v>
      </c>
      <c r="C33" s="31" t="s">
        <v>12</v>
      </c>
      <c r="D33" s="142">
        <f>SUM(E33:H33)</f>
        <v>0</v>
      </c>
      <c r="E33" s="34">
        <f t="shared" si="3"/>
        <v>0</v>
      </c>
      <c r="F33" s="34">
        <f t="shared" si="0"/>
        <v>0</v>
      </c>
      <c r="G33" s="34">
        <f t="shared" si="1"/>
        <v>0</v>
      </c>
      <c r="H33" s="34">
        <f t="shared" si="2"/>
        <v>0</v>
      </c>
      <c r="I33" s="142">
        <f>SUM(J33:M33)</f>
        <v>0</v>
      </c>
      <c r="J33" s="34"/>
      <c r="K33" s="34"/>
      <c r="L33" s="34"/>
      <c r="M33" s="34"/>
      <c r="N33" s="142">
        <f>SUM(O33:R33)</f>
        <v>0</v>
      </c>
      <c r="O33" s="34"/>
      <c r="P33" s="34"/>
      <c r="Q33" s="34"/>
      <c r="R33" s="35"/>
    </row>
    <row r="34" spans="1:18" s="7" customFormat="1" x14ac:dyDescent="0.2">
      <c r="A34" s="37"/>
      <c r="B34" s="222" t="s">
        <v>19</v>
      </c>
      <c r="C34" s="38" t="s">
        <v>12</v>
      </c>
      <c r="D34" s="36">
        <f>SUM(E34:H34)</f>
        <v>6.1086495000000003</v>
      </c>
      <c r="E34" s="34">
        <f t="shared" si="3"/>
        <v>1.5090658000000001</v>
      </c>
      <c r="F34" s="34">
        <f t="shared" si="0"/>
        <v>0</v>
      </c>
      <c r="G34" s="34">
        <f t="shared" si="1"/>
        <v>4.5995837000000002</v>
      </c>
      <c r="H34" s="34">
        <f t="shared" si="2"/>
        <v>0</v>
      </c>
      <c r="I34" s="36">
        <f>SUM(J34:M34)</f>
        <v>3.0417581</v>
      </c>
      <c r="J34" s="34">
        <v>0.76705219999999996</v>
      </c>
      <c r="K34" s="34"/>
      <c r="L34" s="34">
        <v>2.2747058999999998</v>
      </c>
      <c r="M34" s="34"/>
      <c r="N34" s="36">
        <f>SUM(O34:R34)</f>
        <v>3.0668913999999998</v>
      </c>
      <c r="O34" s="34">
        <v>0.74201360000000005</v>
      </c>
      <c r="P34" s="34"/>
      <c r="Q34" s="34">
        <v>2.3248777999999999</v>
      </c>
      <c r="R34" s="35"/>
    </row>
    <row r="35" spans="1:18" s="7" customFormat="1" x14ac:dyDescent="0.2">
      <c r="A35" s="21"/>
      <c r="B35" s="222"/>
      <c r="C35" s="23" t="s">
        <v>20</v>
      </c>
      <c r="D35" s="36">
        <f>IFERROR(D34/D24*100,0)</f>
        <v>3.6174055467037238</v>
      </c>
      <c r="E35" s="27">
        <f t="shared" ref="E35:G35" si="4">IFERROR(E34/E24*100,0)</f>
        <v>0.89363499989005624</v>
      </c>
      <c r="F35" s="27">
        <f>IFERROR(F34/F24*100,0)</f>
        <v>0</v>
      </c>
      <c r="G35" s="27">
        <f t="shared" si="4"/>
        <v>3.7816218508824195</v>
      </c>
      <c r="H35" s="28">
        <f>IFERROR(H34/H24*100,0)</f>
        <v>0</v>
      </c>
      <c r="I35" s="36">
        <f>IFERROR(I34/I24*100,0)</f>
        <v>3.6251928703542236</v>
      </c>
      <c r="J35" s="27">
        <f t="shared" ref="J35" si="5">IFERROR(J34/J24*100,0)</f>
        <v>0.91417925923482268</v>
      </c>
      <c r="K35" s="27">
        <f t="shared" ref="K35" si="6">IFERROR(K34/K24*100,0)</f>
        <v>0</v>
      </c>
      <c r="L35" s="27">
        <f t="shared" ref="L35" si="7">IFERROR(L34/L24*100,0)</f>
        <v>3.7978197856224019</v>
      </c>
      <c r="M35" s="28">
        <f t="shared" ref="M35" si="8">IFERROR(M34/M24*100,0)</f>
        <v>0</v>
      </c>
      <c r="N35" s="36">
        <f>IFERROR(N34/N24*100,0)</f>
        <v>3.6097150161962244</v>
      </c>
      <c r="O35" s="27">
        <f t="shared" ref="O35" si="9">IFERROR(O34/O24*100,0)</f>
        <v>0.87334609700944066</v>
      </c>
      <c r="P35" s="27">
        <f t="shared" ref="P35" si="10">IFERROR(P34/P24*100,0)</f>
        <v>0</v>
      </c>
      <c r="Q35" s="27">
        <f t="shared" ref="Q35" si="11">IFERROR(Q34/Q24*100,0)</f>
        <v>3.76590664894184</v>
      </c>
      <c r="R35" s="28">
        <f t="shared" ref="R35" si="12">IFERROR(R34/R24*100,0)</f>
        <v>0</v>
      </c>
    </row>
    <row r="36" spans="1:18" s="7" customFormat="1" ht="25.5" x14ac:dyDescent="0.2">
      <c r="A36" s="37"/>
      <c r="B36" s="40" t="s">
        <v>21</v>
      </c>
      <c r="C36" s="41" t="s">
        <v>12</v>
      </c>
      <c r="D36" s="36">
        <f>SUM(E36:H36)</f>
        <v>0</v>
      </c>
      <c r="E36" s="34">
        <f t="shared" ref="E36:H36" si="13">SUM(J36,O36)</f>
        <v>0</v>
      </c>
      <c r="F36" s="34">
        <f t="shared" si="13"/>
        <v>0</v>
      </c>
      <c r="G36" s="34">
        <f t="shared" si="13"/>
        <v>0</v>
      </c>
      <c r="H36" s="35">
        <f t="shared" si="13"/>
        <v>0</v>
      </c>
      <c r="I36" s="36">
        <f>SUM(J36:M36)</f>
        <v>0</v>
      </c>
      <c r="J36" s="34"/>
      <c r="K36" s="34"/>
      <c r="L36" s="34"/>
      <c r="M36" s="35"/>
      <c r="N36" s="36">
        <f>SUM(O36:R36)</f>
        <v>0</v>
      </c>
      <c r="O36" s="34"/>
      <c r="P36" s="34"/>
      <c r="Q36" s="34"/>
      <c r="R36" s="35"/>
    </row>
    <row r="37" spans="1:18" s="44" customFormat="1" ht="25.5" x14ac:dyDescent="0.2">
      <c r="A37" s="15"/>
      <c r="B37" s="42" t="s">
        <v>22</v>
      </c>
      <c r="C37" s="38" t="s">
        <v>12</v>
      </c>
      <c r="D37" s="36">
        <f>D24-D34-D36</f>
        <v>162.7596021</v>
      </c>
      <c r="E37" s="27">
        <f>E40+E39+E38</f>
        <v>45.729264000000001</v>
      </c>
      <c r="F37" s="27">
        <f>F40+F39+F38</f>
        <v>0</v>
      </c>
      <c r="G37" s="27">
        <f>G40+G39+G38</f>
        <v>117.0303376</v>
      </c>
      <c r="H37" s="28">
        <f>H40+H39+H38</f>
        <v>0</v>
      </c>
      <c r="I37" s="36">
        <f>I24-I34-I36</f>
        <v>80.864345900000004</v>
      </c>
      <c r="J37" s="27">
        <f>J40+J39+J38</f>
        <v>23.244005999999999</v>
      </c>
      <c r="K37" s="27">
        <f>K40+K39+K38</f>
        <v>0</v>
      </c>
      <c r="L37" s="27">
        <f>L40+L39+L38</f>
        <v>57.620339000000001</v>
      </c>
      <c r="M37" s="28">
        <f>M40+M39+M38</f>
        <v>0</v>
      </c>
      <c r="N37" s="36">
        <f>N24-N34-N36</f>
        <v>81.895256199999992</v>
      </c>
      <c r="O37" s="27">
        <f>O40+O39+O38</f>
        <v>22.485258000000002</v>
      </c>
      <c r="P37" s="27">
        <f>P40+P39+P38</f>
        <v>0</v>
      </c>
      <c r="Q37" s="27">
        <f>Q40+Q39+Q38</f>
        <v>59.409998600000002</v>
      </c>
      <c r="R37" s="28">
        <f>R40+R39+R38</f>
        <v>0</v>
      </c>
    </row>
    <row r="38" spans="1:18" s="44" customFormat="1" ht="25.5" x14ac:dyDescent="0.2">
      <c r="A38" s="3"/>
      <c r="B38" s="45" t="s">
        <v>23</v>
      </c>
      <c r="C38" s="31" t="s">
        <v>12</v>
      </c>
      <c r="D38" s="142">
        <f>SUM(E38:H38)</f>
        <v>0</v>
      </c>
      <c r="E38" s="34">
        <f t="shared" ref="E38:E40" si="14">SUM(J38,O38)</f>
        <v>0</v>
      </c>
      <c r="F38" s="34">
        <f t="shared" ref="F38:F40" si="15">SUM(K38,P38)</f>
        <v>0</v>
      </c>
      <c r="G38" s="34">
        <f t="shared" ref="G38:G40" si="16">SUM(L38,Q38)</f>
        <v>0</v>
      </c>
      <c r="H38" s="34">
        <f t="shared" ref="H38:H40" si="17">SUM(M38,R38)</f>
        <v>0</v>
      </c>
      <c r="I38" s="142">
        <f>SUM(J38:M38)</f>
        <v>0</v>
      </c>
      <c r="J38" s="34"/>
      <c r="K38" s="34"/>
      <c r="L38" s="34"/>
      <c r="M38" s="34"/>
      <c r="N38" s="142">
        <f>SUM(O38:R38)</f>
        <v>0</v>
      </c>
      <c r="O38" s="34"/>
      <c r="P38" s="34"/>
      <c r="Q38" s="34"/>
      <c r="R38" s="35"/>
    </row>
    <row r="39" spans="1:18" s="7" customFormat="1" ht="13.5" thickBot="1" x14ac:dyDescent="0.25">
      <c r="A39" s="3"/>
      <c r="B39" s="46" t="s">
        <v>24</v>
      </c>
      <c r="C39" s="47" t="s">
        <v>12</v>
      </c>
      <c r="D39" s="143">
        <f>SUM(E39:H39)</f>
        <v>119.43134499999999</v>
      </c>
      <c r="E39" s="144">
        <f t="shared" si="14"/>
        <v>45.729264000000001</v>
      </c>
      <c r="F39" s="144">
        <f t="shared" si="15"/>
        <v>0</v>
      </c>
      <c r="G39" s="144">
        <f t="shared" si="16"/>
        <v>73.702080999999993</v>
      </c>
      <c r="H39" s="145">
        <f t="shared" si="17"/>
        <v>0</v>
      </c>
      <c r="I39" s="143">
        <f>SUM(J39:M39)</f>
        <v>59.516093999999995</v>
      </c>
      <c r="J39" s="144">
        <v>23.244005999999999</v>
      </c>
      <c r="K39" s="144"/>
      <c r="L39" s="144">
        <v>36.272087999999997</v>
      </c>
      <c r="M39" s="145"/>
      <c r="N39" s="143">
        <f>SUM(O39:R39)</f>
        <v>59.915251000000005</v>
      </c>
      <c r="O39" s="144">
        <v>22.485258000000002</v>
      </c>
      <c r="P39" s="144"/>
      <c r="Q39" s="144">
        <v>37.429993000000003</v>
      </c>
      <c r="R39" s="145"/>
    </row>
    <row r="40" spans="1:18" s="7" customFormat="1" ht="13.5" thickBot="1" x14ac:dyDescent="0.25">
      <c r="A40" s="15"/>
      <c r="B40" s="48" t="s">
        <v>25</v>
      </c>
      <c r="C40" s="49" t="s">
        <v>12</v>
      </c>
      <c r="D40" s="50">
        <f>SUM(E40:H40)</f>
        <v>43.328256600000003</v>
      </c>
      <c r="E40" s="146">
        <f t="shared" si="14"/>
        <v>0</v>
      </c>
      <c r="F40" s="146">
        <f t="shared" si="15"/>
        <v>0</v>
      </c>
      <c r="G40" s="146">
        <f t="shared" si="16"/>
        <v>43.328256600000003</v>
      </c>
      <c r="H40" s="147">
        <f t="shared" si="17"/>
        <v>0</v>
      </c>
      <c r="I40" s="50">
        <f>SUM(J40:M40)</f>
        <v>21.348251000000001</v>
      </c>
      <c r="J40" s="146"/>
      <c r="K40" s="146"/>
      <c r="L40" s="146">
        <v>21.348251000000001</v>
      </c>
      <c r="M40" s="147"/>
      <c r="N40" s="50">
        <f>SUM(O40:R40)</f>
        <v>21.980005599999998</v>
      </c>
      <c r="O40" s="146"/>
      <c r="P40" s="146"/>
      <c r="Q40" s="146">
        <v>21.980005599999998</v>
      </c>
      <c r="R40" s="147"/>
    </row>
    <row r="41" spans="1:18" s="7" customFormat="1" ht="13.5" thickBot="1" x14ac:dyDescent="0.25">
      <c r="A41" s="51"/>
      <c r="B41" s="52" t="s">
        <v>26</v>
      </c>
      <c r="C41" s="53"/>
      <c r="D41" s="55" t="s">
        <v>14</v>
      </c>
      <c r="E41" s="54">
        <f>E24-E34-E36-E38-E39-E40-F27-G27</f>
        <v>0</v>
      </c>
      <c r="F41" s="54">
        <f>F24-F34-F36-F38-F39-F40-G28</f>
        <v>0</v>
      </c>
      <c r="G41" s="54">
        <f>G24-G34-G36-G38-G39-G40-H29</f>
        <v>5.0000001294847607E-7</v>
      </c>
      <c r="H41" s="123">
        <f>H24-H34-H36-H38-H39-H40</f>
        <v>0</v>
      </c>
      <c r="I41" s="55" t="s">
        <v>14</v>
      </c>
      <c r="J41" s="54">
        <f>J24-J34-J36-J38-J39-J40-K27-L27</f>
        <v>0</v>
      </c>
      <c r="K41" s="54">
        <f>K24-K34-K36-K38-K39-K40-L28</f>
        <v>0</v>
      </c>
      <c r="L41" s="54">
        <f>L24-L34-L36-L38-L39-L40-M29</f>
        <v>9.00000006964774E-7</v>
      </c>
      <c r="M41" s="123">
        <f>M24-M34-M36-M38-M39-M40</f>
        <v>0</v>
      </c>
      <c r="N41" s="55" t="s">
        <v>14</v>
      </c>
      <c r="O41" s="54">
        <f>O24-O34-O36-O38-O39-O40-P27-Q27</f>
        <v>0</v>
      </c>
      <c r="P41" s="54">
        <f>P24-P34-P36-P38-P39-P40-Q28</f>
        <v>0</v>
      </c>
      <c r="Q41" s="54">
        <f>Q24-Q34-Q36-Q38-Q39-Q40-R29</f>
        <v>-4.0000001888529368E-7</v>
      </c>
      <c r="R41" s="123">
        <f>R24-R34-R36-R38-R39-R40</f>
        <v>0</v>
      </c>
    </row>
    <row r="42" spans="1:18" s="7" customFormat="1" ht="18" customHeight="1" x14ac:dyDescent="0.2">
      <c r="A42" s="56"/>
      <c r="B42" s="57"/>
      <c r="C42" s="58"/>
      <c r="D42" s="59"/>
      <c r="E42" s="60"/>
      <c r="F42" s="60"/>
      <c r="G42" s="60"/>
      <c r="H42" s="62"/>
      <c r="I42" s="59"/>
      <c r="J42" s="61"/>
      <c r="K42" s="61"/>
      <c r="L42" s="61"/>
      <c r="M42" s="61"/>
      <c r="N42" s="59"/>
      <c r="O42" s="61"/>
      <c r="P42" s="61"/>
      <c r="Q42" s="61"/>
      <c r="R42" s="61"/>
    </row>
    <row r="43" spans="1:18" s="7" customFormat="1" ht="18" customHeight="1" x14ac:dyDescent="0.2">
      <c r="A43" s="56"/>
      <c r="B43" s="4" t="s">
        <v>27</v>
      </c>
      <c r="C43" s="58"/>
      <c r="D43" s="59"/>
      <c r="E43" s="60"/>
      <c r="F43" s="60"/>
      <c r="G43" s="60"/>
      <c r="H43" s="60"/>
      <c r="I43" s="59"/>
      <c r="J43" s="61"/>
      <c r="K43" s="61"/>
      <c r="L43" s="61"/>
      <c r="M43" s="61"/>
      <c r="N43" s="59"/>
      <c r="O43" s="61"/>
      <c r="P43" s="61"/>
      <c r="Q43" s="61"/>
      <c r="R43" s="61"/>
    </row>
    <row r="44" spans="1:18" s="7" customFormat="1" ht="18" customHeight="1" thickBot="1" x14ac:dyDescent="0.25">
      <c r="A44" s="3"/>
      <c r="B44" s="3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  <row r="45" spans="1:18" s="7" customFormat="1" ht="18" customHeight="1" x14ac:dyDescent="0.2">
      <c r="A45" s="3"/>
      <c r="B45" s="215" t="s">
        <v>1</v>
      </c>
      <c r="C45" s="215" t="s">
        <v>28</v>
      </c>
      <c r="D45" s="218" t="s">
        <v>54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20"/>
    </row>
    <row r="46" spans="1:18" s="7" customFormat="1" ht="18" customHeight="1" x14ac:dyDescent="0.2">
      <c r="A46" s="3"/>
      <c r="B46" s="216"/>
      <c r="C46" s="216"/>
      <c r="D46" s="221" t="s">
        <v>3</v>
      </c>
      <c r="E46" s="211"/>
      <c r="F46" s="211"/>
      <c r="G46" s="211"/>
      <c r="H46" s="211"/>
      <c r="I46" s="211" t="s">
        <v>4</v>
      </c>
      <c r="J46" s="211"/>
      <c r="K46" s="211"/>
      <c r="L46" s="211"/>
      <c r="M46" s="211"/>
      <c r="N46" s="211" t="s">
        <v>5</v>
      </c>
      <c r="O46" s="211"/>
      <c r="P46" s="211"/>
      <c r="Q46" s="211"/>
      <c r="R46" s="212"/>
    </row>
    <row r="47" spans="1:18" s="7" customFormat="1" ht="18" customHeight="1" thickBot="1" x14ac:dyDescent="0.25">
      <c r="A47" s="3"/>
      <c r="B47" s="217"/>
      <c r="C47" s="217"/>
      <c r="D47" s="11" t="s">
        <v>6</v>
      </c>
      <c r="E47" s="12" t="s">
        <v>7</v>
      </c>
      <c r="F47" s="12" t="s">
        <v>8</v>
      </c>
      <c r="G47" s="12" t="s">
        <v>9</v>
      </c>
      <c r="H47" s="12" t="s">
        <v>10</v>
      </c>
      <c r="I47" s="12" t="s">
        <v>6</v>
      </c>
      <c r="J47" s="12" t="s">
        <v>7</v>
      </c>
      <c r="K47" s="12" t="s">
        <v>8</v>
      </c>
      <c r="L47" s="12" t="s">
        <v>9</v>
      </c>
      <c r="M47" s="12" t="s">
        <v>10</v>
      </c>
      <c r="N47" s="12" t="s">
        <v>6</v>
      </c>
      <c r="O47" s="12" t="s">
        <v>7</v>
      </c>
      <c r="P47" s="12" t="s">
        <v>8</v>
      </c>
      <c r="Q47" s="12" t="s">
        <v>9</v>
      </c>
      <c r="R47" s="14" t="s">
        <v>10</v>
      </c>
    </row>
    <row r="48" spans="1:18" s="7" customFormat="1" ht="12" customHeight="1" x14ac:dyDescent="0.2">
      <c r="A48" s="3"/>
      <c r="B48" s="65" t="s">
        <v>11</v>
      </c>
      <c r="C48" s="66" t="s">
        <v>12</v>
      </c>
      <c r="D48" s="19">
        <f>D61+D60+D58</f>
        <v>123.43104330971583</v>
      </c>
      <c r="E48" s="18">
        <f>(F51+G51+E60+E61)/(1-E59/100)</f>
        <v>123.43104330971585</v>
      </c>
      <c r="F48" s="18">
        <f>(G52+F60+F61)/(1-F59/100)</f>
        <v>0</v>
      </c>
      <c r="G48" s="18">
        <f>(H53+G60+G61)/(1-G59/100)</f>
        <v>76.598756305970767</v>
      </c>
      <c r="H48" s="20">
        <f>(H60+H61)/(1-H59/100)</f>
        <v>0</v>
      </c>
      <c r="I48" s="19">
        <f>I61+I60+I58</f>
        <v>61.510339446968338</v>
      </c>
      <c r="J48" s="18">
        <f>(K51+L51+J60+J61)/(1-J59/100)</f>
        <v>61.510339446968345</v>
      </c>
      <c r="K48" s="18">
        <f>(L52+K60+K61)/(1-K59/100)</f>
        <v>0</v>
      </c>
      <c r="L48" s="18">
        <f>(M53+L60+L61)/(1-L59/100)</f>
        <v>37.704018681459225</v>
      </c>
      <c r="M48" s="20">
        <f>(M60+M61)/(1-M59/100)</f>
        <v>0</v>
      </c>
      <c r="N48" s="19">
        <f>N61+N60+N58</f>
        <v>61.92077296407615</v>
      </c>
      <c r="O48" s="18">
        <f>(P51+Q51+O60+O61)/(1-O59/100)</f>
        <v>61.920772964076143</v>
      </c>
      <c r="P48" s="18">
        <f>(Q52+P60+P61)/(1-P59/100)</f>
        <v>0</v>
      </c>
      <c r="Q48" s="18">
        <f>(R53+Q60+Q61)/(1-Q59/100)</f>
        <v>38.894732310156307</v>
      </c>
      <c r="R48" s="20">
        <f>(R60+R61)/(1-R59/100)</f>
        <v>0</v>
      </c>
    </row>
    <row r="49" spans="1:18" s="7" customFormat="1" ht="12" customHeight="1" x14ac:dyDescent="0.2">
      <c r="A49" s="3"/>
      <c r="B49" s="70" t="s">
        <v>13</v>
      </c>
      <c r="C49" s="23" t="s">
        <v>12</v>
      </c>
      <c r="D49" s="26" t="s">
        <v>14</v>
      </c>
      <c r="E49" s="24" t="s">
        <v>14</v>
      </c>
      <c r="F49" s="25">
        <f>F51</f>
        <v>0</v>
      </c>
      <c r="G49" s="25">
        <f>G51+G52</f>
        <v>76.598756305970767</v>
      </c>
      <c r="H49" s="39">
        <f>H53</f>
        <v>0</v>
      </c>
      <c r="I49" s="26" t="s">
        <v>14</v>
      </c>
      <c r="J49" s="24" t="s">
        <v>14</v>
      </c>
      <c r="K49" s="25">
        <f>K51</f>
        <v>0</v>
      </c>
      <c r="L49" s="25">
        <f>L51+L52</f>
        <v>37.704018681459225</v>
      </c>
      <c r="M49" s="39">
        <f>M53</f>
        <v>0</v>
      </c>
      <c r="N49" s="26" t="s">
        <v>14</v>
      </c>
      <c r="O49" s="24" t="s">
        <v>14</v>
      </c>
      <c r="P49" s="25">
        <f>P51</f>
        <v>0</v>
      </c>
      <c r="Q49" s="25">
        <f>Q51+Q52</f>
        <v>38.894732310156307</v>
      </c>
      <c r="R49" s="39">
        <f>R53</f>
        <v>0</v>
      </c>
    </row>
    <row r="50" spans="1:18" s="7" customFormat="1" ht="12" customHeight="1" x14ac:dyDescent="0.2">
      <c r="A50" s="3"/>
      <c r="B50" s="70" t="s">
        <v>15</v>
      </c>
      <c r="C50" s="23" t="s">
        <v>12</v>
      </c>
      <c r="D50" s="26" t="s">
        <v>14</v>
      </c>
      <c r="E50" s="24" t="s">
        <v>14</v>
      </c>
      <c r="F50" s="24" t="s">
        <v>14</v>
      </c>
      <c r="G50" s="24" t="s">
        <v>14</v>
      </c>
      <c r="H50" s="29" t="s">
        <v>14</v>
      </c>
      <c r="I50" s="26" t="s">
        <v>14</v>
      </c>
      <c r="J50" s="24" t="s">
        <v>14</v>
      </c>
      <c r="K50" s="24" t="s">
        <v>14</v>
      </c>
      <c r="L50" s="24" t="s">
        <v>14</v>
      </c>
      <c r="M50" s="29" t="s">
        <v>14</v>
      </c>
      <c r="N50" s="26" t="s">
        <v>14</v>
      </c>
      <c r="O50" s="24" t="s">
        <v>14</v>
      </c>
      <c r="P50" s="24" t="s">
        <v>14</v>
      </c>
      <c r="Q50" s="24" t="s">
        <v>14</v>
      </c>
      <c r="R50" s="29" t="s">
        <v>14</v>
      </c>
    </row>
    <row r="51" spans="1:18" s="7" customFormat="1" ht="12" customHeight="1" x14ac:dyDescent="0.2">
      <c r="A51" s="3"/>
      <c r="B51" s="76" t="s">
        <v>7</v>
      </c>
      <c r="C51" s="31" t="s">
        <v>12</v>
      </c>
      <c r="D51" s="33" t="s">
        <v>14</v>
      </c>
      <c r="E51" s="32" t="s">
        <v>14</v>
      </c>
      <c r="F51" s="34">
        <f>IF(F24=0,0,F27/F24*F48)</f>
        <v>0</v>
      </c>
      <c r="G51" s="25">
        <f>IF(G24=0,0,G27/G24*G48)</f>
        <v>76.598756305970767</v>
      </c>
      <c r="H51" s="29" t="s">
        <v>14</v>
      </c>
      <c r="I51" s="33" t="s">
        <v>14</v>
      </c>
      <c r="J51" s="32" t="s">
        <v>14</v>
      </c>
      <c r="K51" s="34">
        <f>IF(K24=0,0,K27/K24*K48)</f>
        <v>0</v>
      </c>
      <c r="L51" s="25">
        <f>IF(L24=0,0,L27/L24*L48)</f>
        <v>37.704018681459225</v>
      </c>
      <c r="M51" s="29" t="s">
        <v>14</v>
      </c>
      <c r="N51" s="33" t="s">
        <v>14</v>
      </c>
      <c r="O51" s="32" t="s">
        <v>14</v>
      </c>
      <c r="P51" s="34">
        <f>IF(P24=0,0,P27/P24*P48)</f>
        <v>0</v>
      </c>
      <c r="Q51" s="25">
        <f>IF(Q24=0,0,Q27/Q24*Q48)</f>
        <v>38.894732310156307</v>
      </c>
      <c r="R51" s="29" t="s">
        <v>14</v>
      </c>
    </row>
    <row r="52" spans="1:18" s="7" customFormat="1" ht="12" customHeight="1" x14ac:dyDescent="0.2">
      <c r="A52" s="3"/>
      <c r="B52" s="76" t="s">
        <v>8</v>
      </c>
      <c r="C52" s="31" t="s">
        <v>12</v>
      </c>
      <c r="D52" s="33" t="s">
        <v>14</v>
      </c>
      <c r="E52" s="32" t="s">
        <v>14</v>
      </c>
      <c r="F52" s="24" t="s">
        <v>14</v>
      </c>
      <c r="G52" s="25">
        <f>IF(G24=0,0,G28/G24*G48)</f>
        <v>0</v>
      </c>
      <c r="H52" s="29" t="s">
        <v>14</v>
      </c>
      <c r="I52" s="33" t="s">
        <v>14</v>
      </c>
      <c r="J52" s="32" t="s">
        <v>14</v>
      </c>
      <c r="K52" s="24" t="s">
        <v>14</v>
      </c>
      <c r="L52" s="25">
        <f>IF(L24=0,0,L28/L24*L48)</f>
        <v>0</v>
      </c>
      <c r="M52" s="29" t="s">
        <v>14</v>
      </c>
      <c r="N52" s="33" t="s">
        <v>14</v>
      </c>
      <c r="O52" s="32" t="s">
        <v>14</v>
      </c>
      <c r="P52" s="24" t="s">
        <v>14</v>
      </c>
      <c r="Q52" s="25">
        <f>IF(Q24=0,0,Q28/Q24*Q48)</f>
        <v>0</v>
      </c>
      <c r="R52" s="29" t="s">
        <v>14</v>
      </c>
    </row>
    <row r="53" spans="1:18" s="7" customFormat="1" ht="12" customHeight="1" x14ac:dyDescent="0.2">
      <c r="A53" s="3"/>
      <c r="B53" s="76" t="s">
        <v>9</v>
      </c>
      <c r="C53" s="31" t="s">
        <v>12</v>
      </c>
      <c r="D53" s="33" t="s">
        <v>14</v>
      </c>
      <c r="E53" s="32" t="s">
        <v>14</v>
      </c>
      <c r="F53" s="32" t="s">
        <v>14</v>
      </c>
      <c r="G53" s="32" t="s">
        <v>14</v>
      </c>
      <c r="H53" s="39">
        <f>IF(H24=0,0,H29/H24*H48)</f>
        <v>0</v>
      </c>
      <c r="I53" s="33" t="s">
        <v>14</v>
      </c>
      <c r="J53" s="32" t="s">
        <v>14</v>
      </c>
      <c r="K53" s="32" t="s">
        <v>14</v>
      </c>
      <c r="L53" s="32" t="s">
        <v>14</v>
      </c>
      <c r="M53" s="39">
        <f>IF(M24=0,0,M29/M24*M48)</f>
        <v>0</v>
      </c>
      <c r="N53" s="33" t="s">
        <v>14</v>
      </c>
      <c r="O53" s="32" t="s">
        <v>14</v>
      </c>
      <c r="P53" s="32" t="s">
        <v>14</v>
      </c>
      <c r="Q53" s="32" t="s">
        <v>14</v>
      </c>
      <c r="R53" s="39">
        <f>IF(R24=0,0,R29/R24*R48)</f>
        <v>0</v>
      </c>
    </row>
    <row r="54" spans="1:18" s="7" customFormat="1" ht="12" customHeight="1" x14ac:dyDescent="0.2">
      <c r="A54" s="3"/>
      <c r="B54" s="76" t="s">
        <v>16</v>
      </c>
      <c r="C54" s="31" t="s">
        <v>12</v>
      </c>
      <c r="D54" s="142">
        <f>SUM(E54:H54)</f>
        <v>0</v>
      </c>
      <c r="E54" s="34">
        <f>IF(E24=0,0,E30/E24*E48)</f>
        <v>0</v>
      </c>
      <c r="F54" s="34">
        <f>IF(F24=0,0,F30/F24*F48)</f>
        <v>0</v>
      </c>
      <c r="G54" s="34">
        <f>IF(G24=0,0,G30/G24*G48)</f>
        <v>0</v>
      </c>
      <c r="H54" s="34">
        <f>IF(H24=0,0,H30/H24*H48)</f>
        <v>0</v>
      </c>
      <c r="I54" s="142">
        <f>SUM(J54:M54)</f>
        <v>0</v>
      </c>
      <c r="J54" s="34">
        <f>IF(J24=0,0,J30/J24*J48)</f>
        <v>0</v>
      </c>
      <c r="K54" s="34">
        <f>IF(K24=0,0,K30/K24*K48)</f>
        <v>0</v>
      </c>
      <c r="L54" s="34">
        <f>IF(L24=0,0,L30/L24*L48)</f>
        <v>0</v>
      </c>
      <c r="M54" s="34">
        <f>IF(M24=0,0,M30/M24*M48)</f>
        <v>0</v>
      </c>
      <c r="N54" s="142">
        <f>SUM(O54:R54)</f>
        <v>0</v>
      </c>
      <c r="O54" s="34">
        <f>IF(O24=0,0,O30/O24*O48)</f>
        <v>0</v>
      </c>
      <c r="P54" s="34">
        <f>IF(P24=0,0,P30/P24*P48)</f>
        <v>0</v>
      </c>
      <c r="Q54" s="34">
        <f>IF(Q24=0,0,Q30/Q24*Q48)</f>
        <v>0</v>
      </c>
      <c r="R54" s="35">
        <f>IF(R24=0,0,R30/R24*R48)</f>
        <v>0</v>
      </c>
    </row>
    <row r="55" spans="1:18" s="7" customFormat="1" ht="12" customHeight="1" x14ac:dyDescent="0.2">
      <c r="A55" s="3"/>
      <c r="B55" s="76" t="s">
        <v>17</v>
      </c>
      <c r="C55" s="31" t="s">
        <v>12</v>
      </c>
      <c r="D55" s="142">
        <f>SUM(E55:H55)</f>
        <v>123.43104330971585</v>
      </c>
      <c r="E55" s="34">
        <f>IF(E24=0,0,E31/E24*E48)</f>
        <v>123.43104330971585</v>
      </c>
      <c r="F55" s="34">
        <f>IF(F24=0,0,F31/F24*F48)</f>
        <v>0</v>
      </c>
      <c r="G55" s="34">
        <f>IF(G24=0,0,G31/G24*G48)</f>
        <v>0</v>
      </c>
      <c r="H55" s="34">
        <f>IF(H24=0,0,H31/H24*H48)</f>
        <v>0</v>
      </c>
      <c r="I55" s="142">
        <f>SUM(J55:M55)</f>
        <v>61.510339446968345</v>
      </c>
      <c r="J55" s="34">
        <f>IF(J24=0,0,J31/J24*J48)</f>
        <v>61.510339446968345</v>
      </c>
      <c r="K55" s="34">
        <f>IF(K24=0,0,K31/K24*K48)</f>
        <v>0</v>
      </c>
      <c r="L55" s="34">
        <f>IF(L24=0,0,L31/L24*L48)</f>
        <v>0</v>
      </c>
      <c r="M55" s="34">
        <f>IF(M24=0,0,M31/M24*M48)</f>
        <v>0</v>
      </c>
      <c r="N55" s="142">
        <f>SUM(O55:R55)</f>
        <v>61.920772964076143</v>
      </c>
      <c r="O55" s="34">
        <f>IF(O24=0,0,O31/O24*O48)</f>
        <v>61.920772964076143</v>
      </c>
      <c r="P55" s="34">
        <f>IF(P24=0,0,P31/P24*P48)</f>
        <v>0</v>
      </c>
      <c r="Q55" s="34">
        <f>IF(Q24=0,0,Q31/Q24*Q48)</f>
        <v>0</v>
      </c>
      <c r="R55" s="35">
        <f>IF(R24=0,0,R31/R24*R48)</f>
        <v>0</v>
      </c>
    </row>
    <row r="56" spans="1:18" s="7" customFormat="1" ht="12" customHeight="1" x14ac:dyDescent="0.2">
      <c r="A56" s="3"/>
      <c r="B56" s="30" t="s">
        <v>52</v>
      </c>
      <c r="C56" s="31" t="s">
        <v>12</v>
      </c>
      <c r="D56" s="142">
        <f>SUM(E56:H56)</f>
        <v>0</v>
      </c>
      <c r="E56" s="34">
        <f>IF(E24=0,0,E32/E24*E48)</f>
        <v>0</v>
      </c>
      <c r="F56" s="34">
        <f>IF(F24=0,0,F32/F24*F48)</f>
        <v>0</v>
      </c>
      <c r="G56" s="34">
        <f>IF(G24=0,0,G32/G24*G48)</f>
        <v>0</v>
      </c>
      <c r="H56" s="34">
        <f>IF(H24=0,0,H32/H24*H48)</f>
        <v>0</v>
      </c>
      <c r="I56" s="142">
        <f>SUM(J56:M56)</f>
        <v>0</v>
      </c>
      <c r="J56" s="34">
        <f>IF(J24=0,0,J32/J24*J48)</f>
        <v>0</v>
      </c>
      <c r="K56" s="34">
        <f>IF(K24=0,0,K32/K24*K48)</f>
        <v>0</v>
      </c>
      <c r="L56" s="34">
        <f>IF(L24=0,0,L32/L24*L48)</f>
        <v>0</v>
      </c>
      <c r="M56" s="34">
        <f>IF(M24=0,0,M32/M24*M48)</f>
        <v>0</v>
      </c>
      <c r="N56" s="142">
        <f>SUM(O56:R56)</f>
        <v>0</v>
      </c>
      <c r="O56" s="34">
        <f>IF(O24=0,0,O32/O24*O48)</f>
        <v>0</v>
      </c>
      <c r="P56" s="34">
        <f>IF(P24=0,0,P32/P24*P48)</f>
        <v>0</v>
      </c>
      <c r="Q56" s="34">
        <f>IF(Q24=0,0,Q32/Q24*Q48)</f>
        <v>0</v>
      </c>
      <c r="R56" s="35">
        <f>IF(R24=0,0,R32/R24*R48)</f>
        <v>0</v>
      </c>
    </row>
    <row r="57" spans="1:18" s="7" customFormat="1" ht="28.9" customHeight="1" x14ac:dyDescent="0.2">
      <c r="A57" s="3"/>
      <c r="B57" s="30" t="s">
        <v>18</v>
      </c>
      <c r="C57" s="31" t="s">
        <v>12</v>
      </c>
      <c r="D57" s="142">
        <f>SUM(E57:H57)</f>
        <v>0</v>
      </c>
      <c r="E57" s="34">
        <f>IF(E24=0,0,E33/E24*E48)</f>
        <v>0</v>
      </c>
      <c r="F57" s="34">
        <f>IF(F24=0,0,F33/F24*F48)</f>
        <v>0</v>
      </c>
      <c r="G57" s="34">
        <f>IF(G24=0,0,G33/G24*G48)</f>
        <v>0</v>
      </c>
      <c r="H57" s="34">
        <f>IF(H24=0,0,H33/H24*H48)</f>
        <v>0</v>
      </c>
      <c r="I57" s="142">
        <f>SUM(J57:M57)</f>
        <v>0</v>
      </c>
      <c r="J57" s="34">
        <f>IF(J24=0,0,J33/J24*J48)</f>
        <v>0</v>
      </c>
      <c r="K57" s="34">
        <f>IF(K24=0,0,K33/K24*K48)</f>
        <v>0</v>
      </c>
      <c r="L57" s="34">
        <f>IF(L24=0,0,L33/L24*L48)</f>
        <v>0</v>
      </c>
      <c r="M57" s="34">
        <f>IF(M24=0,0,M33/M24*M48)</f>
        <v>0</v>
      </c>
      <c r="N57" s="142">
        <f>SUM(O57:R57)</f>
        <v>0</v>
      </c>
      <c r="O57" s="34">
        <f>IF(O24=0,0,O33/O24*O48)</f>
        <v>0</v>
      </c>
      <c r="P57" s="34">
        <f>IF(P24=0,0,P33/P24*P48)</f>
        <v>0</v>
      </c>
      <c r="Q57" s="34">
        <f>IF(Q24=0,0,Q33/Q24*Q48)</f>
        <v>0</v>
      </c>
      <c r="R57" s="35">
        <f>IF(R24=0,0,R33/R24*R48)</f>
        <v>0</v>
      </c>
    </row>
    <row r="58" spans="1:18" s="7" customFormat="1" ht="12" customHeight="1" x14ac:dyDescent="0.2">
      <c r="A58" s="3"/>
      <c r="B58" s="213" t="s">
        <v>19</v>
      </c>
      <c r="C58" s="66" t="s">
        <v>12</v>
      </c>
      <c r="D58" s="36">
        <f>SUM(E58:H58)</f>
        <v>3.9996983097158401</v>
      </c>
      <c r="E58" s="34">
        <f>E48*E59/100</f>
        <v>1.1030230037450746</v>
      </c>
      <c r="F58" s="34">
        <f>F48*F59/100</f>
        <v>0</v>
      </c>
      <c r="G58" s="34">
        <f>G48*G59/100</f>
        <v>2.8966753059707657</v>
      </c>
      <c r="H58" s="34">
        <f>H48*H59/100</f>
        <v>0</v>
      </c>
      <c r="I58" s="36">
        <f>SUM(J58:M58)</f>
        <v>1.9942454469683453</v>
      </c>
      <c r="J58" s="34">
        <f>J48*J59/100</f>
        <v>0.56231476550912018</v>
      </c>
      <c r="K58" s="34">
        <f>K48*K59/100</f>
        <v>0</v>
      </c>
      <c r="L58" s="34">
        <f>L48*L59/100</f>
        <v>1.431930681459225</v>
      </c>
      <c r="M58" s="34">
        <f>M48*M59/100</f>
        <v>0</v>
      </c>
      <c r="N58" s="36">
        <f>SUM(O58:R58)</f>
        <v>2.0055219640761424</v>
      </c>
      <c r="O58" s="34">
        <f>O48*O59/100</f>
        <v>0.54078265391983593</v>
      </c>
      <c r="P58" s="34">
        <f>P48*P59/100</f>
        <v>0</v>
      </c>
      <c r="Q58" s="34">
        <f>Q48*Q59/100</f>
        <v>1.4647393101563067</v>
      </c>
      <c r="R58" s="35">
        <f>R48*R59/100</f>
        <v>0</v>
      </c>
    </row>
    <row r="59" spans="1:18" s="7" customFormat="1" ht="12" customHeight="1" x14ac:dyDescent="0.2">
      <c r="A59" s="3"/>
      <c r="B59" s="214"/>
      <c r="C59" s="23" t="s">
        <v>20</v>
      </c>
      <c r="D59" s="36">
        <f>IF(D48=0,0,D58/D48*100)</f>
        <v>3.2404314202219862</v>
      </c>
      <c r="E59" s="27">
        <f>E35</f>
        <v>0.89363499989005624</v>
      </c>
      <c r="F59" s="27">
        <f t="shared" ref="F59:H59" si="18">F35</f>
        <v>0</v>
      </c>
      <c r="G59" s="27">
        <f>G35</f>
        <v>3.7816218508824195</v>
      </c>
      <c r="H59" s="28">
        <f t="shared" si="18"/>
        <v>0</v>
      </c>
      <c r="I59" s="36">
        <f>IF(I48=0,0,I58/I48*100)</f>
        <v>3.2421304530235941</v>
      </c>
      <c r="J59" s="27">
        <f t="shared" ref="J59:M59" si="19">J35</f>
        <v>0.91417925923482268</v>
      </c>
      <c r="K59" s="27">
        <f t="shared" si="19"/>
        <v>0</v>
      </c>
      <c r="L59" s="27">
        <f t="shared" si="19"/>
        <v>3.7978197856224019</v>
      </c>
      <c r="M59" s="28">
        <f t="shared" si="19"/>
        <v>0</v>
      </c>
      <c r="N59" s="36">
        <f>IF(N48=0,0,N58/N48*100)</f>
        <v>3.2388516293872209</v>
      </c>
      <c r="O59" s="27">
        <f>O35</f>
        <v>0.87334609700944066</v>
      </c>
      <c r="P59" s="27">
        <f t="shared" ref="P59:R59" si="20">P35</f>
        <v>0</v>
      </c>
      <c r="Q59" s="27">
        <f>Q35</f>
        <v>3.76590664894184</v>
      </c>
      <c r="R59" s="28">
        <f t="shared" si="20"/>
        <v>0</v>
      </c>
    </row>
    <row r="60" spans="1:18" s="7" customFormat="1" ht="31.5" customHeight="1" x14ac:dyDescent="0.2">
      <c r="A60" s="3"/>
      <c r="B60" s="89" t="s">
        <v>21</v>
      </c>
      <c r="C60" s="41" t="s">
        <v>12</v>
      </c>
      <c r="D60" s="36"/>
      <c r="E60" s="34"/>
      <c r="F60" s="34"/>
      <c r="G60" s="34"/>
      <c r="H60" s="35"/>
      <c r="I60" s="36"/>
      <c r="J60" s="34"/>
      <c r="K60" s="34"/>
      <c r="L60" s="34"/>
      <c r="M60" s="35"/>
      <c r="N60" s="36"/>
      <c r="O60" s="34"/>
      <c r="P60" s="34"/>
      <c r="Q60" s="34"/>
      <c r="R60" s="35"/>
    </row>
    <row r="61" spans="1:18" s="44" customFormat="1" ht="12" customHeight="1" x14ac:dyDescent="0.2">
      <c r="A61" s="3"/>
      <c r="B61" s="90" t="s">
        <v>29</v>
      </c>
      <c r="C61" s="38" t="s">
        <v>12</v>
      </c>
      <c r="D61" s="36">
        <f t="shared" ref="D61:R61" si="21">D62+D63</f>
        <v>119.43134499999999</v>
      </c>
      <c r="E61" s="27">
        <f t="shared" si="21"/>
        <v>45.729264000000001</v>
      </c>
      <c r="F61" s="27">
        <f t="shared" si="21"/>
        <v>0</v>
      </c>
      <c r="G61" s="27">
        <f t="shared" si="21"/>
        <v>73.702080999999993</v>
      </c>
      <c r="H61" s="28">
        <f t="shared" si="21"/>
        <v>0</v>
      </c>
      <c r="I61" s="36">
        <f t="shared" si="21"/>
        <v>59.516093999999995</v>
      </c>
      <c r="J61" s="27">
        <f t="shared" si="21"/>
        <v>23.244005999999999</v>
      </c>
      <c r="K61" s="27">
        <f t="shared" si="21"/>
        <v>0</v>
      </c>
      <c r="L61" s="27">
        <f t="shared" si="21"/>
        <v>36.272087999999997</v>
      </c>
      <c r="M61" s="28">
        <f t="shared" si="21"/>
        <v>0</v>
      </c>
      <c r="N61" s="36">
        <f t="shared" si="21"/>
        <v>59.915251000000005</v>
      </c>
      <c r="O61" s="27">
        <f t="shared" si="21"/>
        <v>22.485258000000002</v>
      </c>
      <c r="P61" s="27">
        <f t="shared" si="21"/>
        <v>0</v>
      </c>
      <c r="Q61" s="27">
        <f t="shared" si="21"/>
        <v>37.429993000000003</v>
      </c>
      <c r="R61" s="28">
        <f t="shared" si="21"/>
        <v>0</v>
      </c>
    </row>
    <row r="62" spans="1:18" s="7" customFormat="1" ht="15.75" customHeight="1" x14ac:dyDescent="0.2">
      <c r="A62" s="3"/>
      <c r="B62" s="91" t="s">
        <v>30</v>
      </c>
      <c r="C62" s="92" t="s">
        <v>12</v>
      </c>
      <c r="D62" s="142">
        <f>SUM(E62:H62)</f>
        <v>0</v>
      </c>
      <c r="E62" s="34">
        <f t="shared" ref="E62:H63" si="22">E38</f>
        <v>0</v>
      </c>
      <c r="F62" s="34">
        <f t="shared" si="22"/>
        <v>0</v>
      </c>
      <c r="G62" s="34">
        <f t="shared" si="22"/>
        <v>0</v>
      </c>
      <c r="H62" s="34">
        <f t="shared" si="22"/>
        <v>0</v>
      </c>
      <c r="I62" s="142">
        <f>SUM(J62:M62)</f>
        <v>0</v>
      </c>
      <c r="J62" s="34">
        <f t="shared" ref="J62:M63" si="23">J38</f>
        <v>0</v>
      </c>
      <c r="K62" s="34">
        <f t="shared" si="23"/>
        <v>0</v>
      </c>
      <c r="L62" s="34">
        <f t="shared" si="23"/>
        <v>0</v>
      </c>
      <c r="M62" s="34">
        <f t="shared" si="23"/>
        <v>0</v>
      </c>
      <c r="N62" s="142">
        <f>SUM(O62:R62)</f>
        <v>0</v>
      </c>
      <c r="O62" s="34">
        <f t="shared" ref="O62:R63" si="24">O38</f>
        <v>0</v>
      </c>
      <c r="P62" s="34">
        <f t="shared" si="24"/>
        <v>0</v>
      </c>
      <c r="Q62" s="34">
        <f t="shared" si="24"/>
        <v>0</v>
      </c>
      <c r="R62" s="35">
        <f t="shared" si="24"/>
        <v>0</v>
      </c>
    </row>
    <row r="63" spans="1:18" s="44" customFormat="1" ht="13.5" thickBot="1" x14ac:dyDescent="0.25">
      <c r="A63" s="37"/>
      <c r="B63" s="93" t="s">
        <v>24</v>
      </c>
      <c r="C63" s="94" t="s">
        <v>12</v>
      </c>
      <c r="D63" s="163">
        <f>SUM(E63:H63)</f>
        <v>119.43134499999999</v>
      </c>
      <c r="E63" s="164">
        <f t="shared" si="22"/>
        <v>45.729264000000001</v>
      </c>
      <c r="F63" s="164">
        <f t="shared" si="22"/>
        <v>0</v>
      </c>
      <c r="G63" s="164">
        <f t="shared" si="22"/>
        <v>73.702080999999993</v>
      </c>
      <c r="H63" s="165">
        <f t="shared" si="22"/>
        <v>0</v>
      </c>
      <c r="I63" s="163">
        <f>SUM(J63:M63)</f>
        <v>59.516093999999995</v>
      </c>
      <c r="J63" s="164">
        <f t="shared" si="23"/>
        <v>23.244005999999999</v>
      </c>
      <c r="K63" s="164">
        <f t="shared" si="23"/>
        <v>0</v>
      </c>
      <c r="L63" s="164">
        <f t="shared" si="23"/>
        <v>36.272087999999997</v>
      </c>
      <c r="M63" s="165">
        <f t="shared" si="23"/>
        <v>0</v>
      </c>
      <c r="N63" s="163">
        <f>SUM(O63:R63)</f>
        <v>59.915251000000005</v>
      </c>
      <c r="O63" s="164">
        <f t="shared" si="24"/>
        <v>22.485258000000002</v>
      </c>
      <c r="P63" s="164">
        <f t="shared" si="24"/>
        <v>0</v>
      </c>
      <c r="Q63" s="164">
        <f t="shared" si="24"/>
        <v>37.429993000000003</v>
      </c>
      <c r="R63" s="165">
        <f t="shared" si="24"/>
        <v>0</v>
      </c>
    </row>
    <row r="64" spans="1:18" s="7" customFormat="1" ht="12" customHeight="1" x14ac:dyDescent="0.2">
      <c r="A64" s="3"/>
      <c r="B64" s="3"/>
      <c r="C64" s="63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</row>
    <row r="65" spans="1:18" s="7" customFormat="1" ht="12" customHeight="1" x14ac:dyDescent="0.2">
      <c r="A65" s="3"/>
      <c r="B65" s="3"/>
      <c r="C65" s="63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</row>
    <row r="66" spans="1:18" s="7" customFormat="1" x14ac:dyDescent="0.2">
      <c r="A66" s="3"/>
      <c r="B66" s="4" t="s">
        <v>31</v>
      </c>
      <c r="C66" s="58"/>
      <c r="D66" s="59"/>
      <c r="E66" s="60"/>
      <c r="F66" s="60"/>
      <c r="G66" s="60"/>
      <c r="H66" s="60"/>
      <c r="I66" s="59"/>
      <c r="J66" s="61"/>
      <c r="K66" s="61"/>
      <c r="L66" s="61"/>
      <c r="M66" s="61"/>
      <c r="N66" s="59"/>
      <c r="O66" s="61"/>
      <c r="P66" s="61"/>
      <c r="Q66" s="61"/>
      <c r="R66" s="61"/>
    </row>
    <row r="67" spans="1:18" s="7" customFormat="1" ht="12" customHeight="1" thickBot="1" x14ac:dyDescent="0.25">
      <c r="A67" s="3"/>
      <c r="B67" s="3"/>
      <c r="C67" s="63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</row>
    <row r="68" spans="1:18" s="7" customFormat="1" ht="12" customHeight="1" x14ac:dyDescent="0.2">
      <c r="A68" s="3"/>
      <c r="B68" s="215" t="s">
        <v>1</v>
      </c>
      <c r="C68" s="215" t="s">
        <v>28</v>
      </c>
      <c r="D68" s="218" t="s">
        <v>54</v>
      </c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20"/>
    </row>
    <row r="69" spans="1:18" s="7" customFormat="1" ht="12" customHeight="1" x14ac:dyDescent="0.2">
      <c r="A69" s="3"/>
      <c r="B69" s="216"/>
      <c r="C69" s="216"/>
      <c r="D69" s="221" t="s">
        <v>3</v>
      </c>
      <c r="E69" s="211"/>
      <c r="F69" s="211"/>
      <c r="G69" s="211"/>
      <c r="H69" s="211"/>
      <c r="I69" s="211" t="s">
        <v>4</v>
      </c>
      <c r="J69" s="211"/>
      <c r="K69" s="211"/>
      <c r="L69" s="211"/>
      <c r="M69" s="211"/>
      <c r="N69" s="211" t="s">
        <v>5</v>
      </c>
      <c r="O69" s="211"/>
      <c r="P69" s="211"/>
      <c r="Q69" s="211"/>
      <c r="R69" s="212"/>
    </row>
    <row r="70" spans="1:18" s="7" customFormat="1" ht="12" customHeight="1" thickBot="1" x14ac:dyDescent="0.25">
      <c r="A70" s="3"/>
      <c r="B70" s="217"/>
      <c r="C70" s="217"/>
      <c r="D70" s="11" t="s">
        <v>6</v>
      </c>
      <c r="E70" s="12" t="s">
        <v>7</v>
      </c>
      <c r="F70" s="12" t="s">
        <v>8</v>
      </c>
      <c r="G70" s="12" t="s">
        <v>9</v>
      </c>
      <c r="H70" s="12" t="s">
        <v>10</v>
      </c>
      <c r="I70" s="13" t="s">
        <v>6</v>
      </c>
      <c r="J70" s="13" t="s">
        <v>7</v>
      </c>
      <c r="K70" s="13" t="s">
        <v>8</v>
      </c>
      <c r="L70" s="13" t="s">
        <v>9</v>
      </c>
      <c r="M70" s="13" t="s">
        <v>10</v>
      </c>
      <c r="N70" s="12" t="s">
        <v>6</v>
      </c>
      <c r="O70" s="12" t="s">
        <v>7</v>
      </c>
      <c r="P70" s="12" t="s">
        <v>8</v>
      </c>
      <c r="Q70" s="12" t="s">
        <v>9</v>
      </c>
      <c r="R70" s="14" t="s">
        <v>10</v>
      </c>
    </row>
    <row r="71" spans="1:18" s="7" customFormat="1" ht="12" customHeight="1" x14ac:dyDescent="0.2">
      <c r="A71" s="3"/>
      <c r="B71" s="65" t="s">
        <v>11</v>
      </c>
      <c r="C71" s="17" t="s">
        <v>12</v>
      </c>
      <c r="D71" s="67">
        <f>D83+D81</f>
        <v>45.437207790284162</v>
      </c>
      <c r="E71" s="68">
        <f>E80+E79+E78+E77</f>
        <v>45.437208290284161</v>
      </c>
      <c r="F71" s="68">
        <f>F80+F79+F78+F77+F72</f>
        <v>0</v>
      </c>
      <c r="G71" s="68">
        <f>G80+G79+G78+G77+G72</f>
        <v>45.031165494029239</v>
      </c>
      <c r="H71" s="69">
        <f>H80+H79+H78+H77+H72</f>
        <v>0</v>
      </c>
      <c r="I71" s="67">
        <f>I83+I81</f>
        <v>22.395763653031654</v>
      </c>
      <c r="J71" s="68">
        <f>J80+J79+J78+J77</f>
        <v>22.395764553031654</v>
      </c>
      <c r="K71" s="68">
        <f>K80+K79+K78+K77+K72</f>
        <v>0</v>
      </c>
      <c r="L71" s="68">
        <f>L80+L79+L78+L77+L72</f>
        <v>22.191027118540781</v>
      </c>
      <c r="M71" s="96">
        <f>M80+M79+M78+M77+M72</f>
        <v>0</v>
      </c>
      <c r="N71" s="67">
        <f>N83+N81</f>
        <v>23.041375035923856</v>
      </c>
      <c r="O71" s="68">
        <f>O80+O79+O78+O77</f>
        <v>23.041374635923852</v>
      </c>
      <c r="P71" s="68">
        <f>P80+P79+P78+P77+P72</f>
        <v>0</v>
      </c>
      <c r="Q71" s="68">
        <f>Q80+Q79+Q78+Q77+Q72</f>
        <v>22.840143689843678</v>
      </c>
      <c r="R71" s="69">
        <f>R80+R79+R78+R77+R72</f>
        <v>0</v>
      </c>
    </row>
    <row r="72" spans="1:18" s="7" customFormat="1" ht="12" customHeight="1" x14ac:dyDescent="0.2">
      <c r="A72" s="3"/>
      <c r="B72" s="70" t="s">
        <v>13</v>
      </c>
      <c r="C72" s="23" t="s">
        <v>12</v>
      </c>
      <c r="D72" s="71" t="s">
        <v>14</v>
      </c>
      <c r="E72" s="72" t="s">
        <v>14</v>
      </c>
      <c r="F72" s="73">
        <f>F74</f>
        <v>0</v>
      </c>
      <c r="G72" s="73">
        <f>G74+G75</f>
        <v>45.031165494029239</v>
      </c>
      <c r="H72" s="74">
        <f>H76</f>
        <v>0</v>
      </c>
      <c r="I72" s="71" t="s">
        <v>14</v>
      </c>
      <c r="J72" s="72" t="s">
        <v>14</v>
      </c>
      <c r="K72" s="73">
        <f>K74</f>
        <v>0</v>
      </c>
      <c r="L72" s="73">
        <f>L74+L75</f>
        <v>22.191027118540781</v>
      </c>
      <c r="M72" s="97">
        <f>M76</f>
        <v>0</v>
      </c>
      <c r="N72" s="71" t="s">
        <v>14</v>
      </c>
      <c r="O72" s="72" t="s">
        <v>14</v>
      </c>
      <c r="P72" s="73">
        <f>P74</f>
        <v>0</v>
      </c>
      <c r="Q72" s="73">
        <f>Q74+Q75</f>
        <v>22.840143689843678</v>
      </c>
      <c r="R72" s="74">
        <f>R76</f>
        <v>0</v>
      </c>
    </row>
    <row r="73" spans="1:18" s="7" customFormat="1" ht="12" customHeight="1" x14ac:dyDescent="0.2">
      <c r="A73" s="3"/>
      <c r="B73" s="70" t="s">
        <v>15</v>
      </c>
      <c r="C73" s="23" t="s">
        <v>12</v>
      </c>
      <c r="D73" s="71" t="s">
        <v>14</v>
      </c>
      <c r="E73" s="72" t="s">
        <v>14</v>
      </c>
      <c r="F73" s="72" t="s">
        <v>14</v>
      </c>
      <c r="G73" s="72" t="s">
        <v>14</v>
      </c>
      <c r="H73" s="75" t="s">
        <v>14</v>
      </c>
      <c r="I73" s="71" t="s">
        <v>14</v>
      </c>
      <c r="J73" s="72" t="s">
        <v>14</v>
      </c>
      <c r="K73" s="72" t="s">
        <v>14</v>
      </c>
      <c r="L73" s="72" t="s">
        <v>14</v>
      </c>
      <c r="M73" s="98" t="s">
        <v>14</v>
      </c>
      <c r="N73" s="71" t="s">
        <v>14</v>
      </c>
      <c r="O73" s="72" t="s">
        <v>14</v>
      </c>
      <c r="P73" s="72" t="s">
        <v>14</v>
      </c>
      <c r="Q73" s="72" t="s">
        <v>14</v>
      </c>
      <c r="R73" s="75" t="s">
        <v>14</v>
      </c>
    </row>
    <row r="74" spans="1:18" s="7" customFormat="1" ht="12" customHeight="1" x14ac:dyDescent="0.2">
      <c r="A74" s="3"/>
      <c r="B74" s="76" t="s">
        <v>7</v>
      </c>
      <c r="C74" s="31" t="s">
        <v>12</v>
      </c>
      <c r="D74" s="77" t="s">
        <v>14</v>
      </c>
      <c r="E74" s="78" t="s">
        <v>14</v>
      </c>
      <c r="F74" s="73">
        <f>F27-F51</f>
        <v>0</v>
      </c>
      <c r="G74" s="73">
        <f>G27-G51</f>
        <v>45.031165494029239</v>
      </c>
      <c r="H74" s="79" t="s">
        <v>14</v>
      </c>
      <c r="I74" s="77" t="s">
        <v>14</v>
      </c>
      <c r="J74" s="78" t="s">
        <v>14</v>
      </c>
      <c r="K74" s="73">
        <f>K27-K51</f>
        <v>0</v>
      </c>
      <c r="L74" s="73">
        <f>L27-L51</f>
        <v>22.191027118540781</v>
      </c>
      <c r="M74" s="98" t="s">
        <v>14</v>
      </c>
      <c r="N74" s="77" t="s">
        <v>14</v>
      </c>
      <c r="O74" s="78" t="s">
        <v>14</v>
      </c>
      <c r="P74" s="73">
        <f>P27-P51</f>
        <v>0</v>
      </c>
      <c r="Q74" s="73">
        <f>Q27-Q51</f>
        <v>22.840143689843678</v>
      </c>
      <c r="R74" s="75" t="s">
        <v>14</v>
      </c>
    </row>
    <row r="75" spans="1:18" s="7" customFormat="1" ht="12" customHeight="1" x14ac:dyDescent="0.2">
      <c r="A75" s="3"/>
      <c r="B75" s="76" t="s">
        <v>8</v>
      </c>
      <c r="C75" s="31" t="s">
        <v>12</v>
      </c>
      <c r="D75" s="77" t="s">
        <v>14</v>
      </c>
      <c r="E75" s="78" t="s">
        <v>14</v>
      </c>
      <c r="F75" s="72" t="s">
        <v>14</v>
      </c>
      <c r="G75" s="73">
        <f>G28-G52</f>
        <v>0</v>
      </c>
      <c r="H75" s="79" t="s">
        <v>14</v>
      </c>
      <c r="I75" s="77" t="s">
        <v>14</v>
      </c>
      <c r="J75" s="78" t="s">
        <v>14</v>
      </c>
      <c r="K75" s="78" t="s">
        <v>14</v>
      </c>
      <c r="L75" s="73">
        <f>L28-L52</f>
        <v>0</v>
      </c>
      <c r="M75" s="98" t="s">
        <v>14</v>
      </c>
      <c r="N75" s="77" t="s">
        <v>14</v>
      </c>
      <c r="O75" s="78" t="s">
        <v>14</v>
      </c>
      <c r="P75" s="78" t="s">
        <v>14</v>
      </c>
      <c r="Q75" s="73">
        <f>Q28-Q52</f>
        <v>0</v>
      </c>
      <c r="R75" s="75" t="s">
        <v>14</v>
      </c>
    </row>
    <row r="76" spans="1:18" s="7" customFormat="1" ht="12" customHeight="1" x14ac:dyDescent="0.2">
      <c r="A76" s="3"/>
      <c r="B76" s="76" t="s">
        <v>9</v>
      </c>
      <c r="C76" s="31" t="s">
        <v>12</v>
      </c>
      <c r="D76" s="77" t="s">
        <v>14</v>
      </c>
      <c r="E76" s="78" t="s">
        <v>14</v>
      </c>
      <c r="F76" s="78" t="s">
        <v>14</v>
      </c>
      <c r="G76" s="78" t="s">
        <v>14</v>
      </c>
      <c r="H76" s="74">
        <f>H29-H53</f>
        <v>0</v>
      </c>
      <c r="I76" s="77" t="s">
        <v>14</v>
      </c>
      <c r="J76" s="78" t="s">
        <v>14</v>
      </c>
      <c r="K76" s="78" t="s">
        <v>14</v>
      </c>
      <c r="L76" s="78" t="s">
        <v>14</v>
      </c>
      <c r="M76" s="97">
        <f>M29-M53</f>
        <v>0</v>
      </c>
      <c r="N76" s="77" t="s">
        <v>14</v>
      </c>
      <c r="O76" s="78" t="s">
        <v>14</v>
      </c>
      <c r="P76" s="78" t="s">
        <v>14</v>
      </c>
      <c r="Q76" s="78" t="s">
        <v>14</v>
      </c>
      <c r="R76" s="74">
        <f>R29-R53</f>
        <v>0</v>
      </c>
    </row>
    <row r="77" spans="1:18" s="7" customFormat="1" ht="12" customHeight="1" x14ac:dyDescent="0.2">
      <c r="A77" s="3"/>
      <c r="B77" s="76" t="s">
        <v>16</v>
      </c>
      <c r="C77" s="31" t="s">
        <v>12</v>
      </c>
      <c r="D77" s="80">
        <f>SUM(E77:H77)</f>
        <v>0</v>
      </c>
      <c r="E77" s="73">
        <f t="shared" ref="E77:G80" si="25">E30-E54</f>
        <v>0</v>
      </c>
      <c r="F77" s="73">
        <f t="shared" si="25"/>
        <v>0</v>
      </c>
      <c r="G77" s="73">
        <f t="shared" si="25"/>
        <v>0</v>
      </c>
      <c r="H77" s="74">
        <f>H30-H54</f>
        <v>0</v>
      </c>
      <c r="I77" s="80">
        <f>SUM(J77:M77)</f>
        <v>0</v>
      </c>
      <c r="J77" s="73">
        <f t="shared" ref="J77:L80" si="26">J30-J54</f>
        <v>0</v>
      </c>
      <c r="K77" s="73">
        <f t="shared" si="26"/>
        <v>0</v>
      </c>
      <c r="L77" s="73">
        <f t="shared" si="26"/>
        <v>0</v>
      </c>
      <c r="M77" s="97">
        <f>M30-M54</f>
        <v>0</v>
      </c>
      <c r="N77" s="80">
        <f>SUM(O77:R77)</f>
        <v>0</v>
      </c>
      <c r="O77" s="73">
        <f t="shared" ref="O77:Q80" si="27">O30-O54</f>
        <v>0</v>
      </c>
      <c r="P77" s="73">
        <f t="shared" si="27"/>
        <v>0</v>
      </c>
      <c r="Q77" s="73">
        <f t="shared" si="27"/>
        <v>0</v>
      </c>
      <c r="R77" s="74">
        <f>R30-R54</f>
        <v>0</v>
      </c>
    </row>
    <row r="78" spans="1:18" s="7" customFormat="1" ht="12" customHeight="1" x14ac:dyDescent="0.2">
      <c r="A78" s="3"/>
      <c r="B78" s="76" t="s">
        <v>17</v>
      </c>
      <c r="C78" s="31" t="s">
        <v>12</v>
      </c>
      <c r="D78" s="80">
        <f>SUM(E78:H78)</f>
        <v>45.437208290284161</v>
      </c>
      <c r="E78" s="73">
        <f t="shared" si="25"/>
        <v>45.437208290284161</v>
      </c>
      <c r="F78" s="73">
        <f t="shared" si="25"/>
        <v>0</v>
      </c>
      <c r="G78" s="73">
        <f t="shared" si="25"/>
        <v>0</v>
      </c>
      <c r="H78" s="74">
        <f>H31-H55</f>
        <v>0</v>
      </c>
      <c r="I78" s="80">
        <f>SUM(J78:M78)</f>
        <v>22.395764553031654</v>
      </c>
      <c r="J78" s="73">
        <f t="shared" si="26"/>
        <v>22.395764553031654</v>
      </c>
      <c r="K78" s="73">
        <f t="shared" si="26"/>
        <v>0</v>
      </c>
      <c r="L78" s="73">
        <f t="shared" si="26"/>
        <v>0</v>
      </c>
      <c r="M78" s="97">
        <f>M31-M55</f>
        <v>0</v>
      </c>
      <c r="N78" s="80">
        <f>SUM(O78:R78)</f>
        <v>23.041374635923852</v>
      </c>
      <c r="O78" s="73">
        <f t="shared" si="27"/>
        <v>23.041374635923852</v>
      </c>
      <c r="P78" s="73">
        <f t="shared" si="27"/>
        <v>0</v>
      </c>
      <c r="Q78" s="73">
        <f t="shared" si="27"/>
        <v>0</v>
      </c>
      <c r="R78" s="74">
        <f>R31-R55</f>
        <v>0</v>
      </c>
    </row>
    <row r="79" spans="1:18" s="7" customFormat="1" ht="12" customHeight="1" x14ac:dyDescent="0.2">
      <c r="A79" s="3"/>
      <c r="B79" s="30" t="s">
        <v>52</v>
      </c>
      <c r="C79" s="31" t="s">
        <v>12</v>
      </c>
      <c r="D79" s="80">
        <f>SUM(E79:H79)</f>
        <v>0</v>
      </c>
      <c r="E79" s="73">
        <f t="shared" si="25"/>
        <v>0</v>
      </c>
      <c r="F79" s="73">
        <f t="shared" si="25"/>
        <v>0</v>
      </c>
      <c r="G79" s="73">
        <f t="shared" si="25"/>
        <v>0</v>
      </c>
      <c r="H79" s="74">
        <f>H32-H56</f>
        <v>0</v>
      </c>
      <c r="I79" s="80">
        <f>SUM(J79:M79)</f>
        <v>0</v>
      </c>
      <c r="J79" s="73">
        <f t="shared" si="26"/>
        <v>0</v>
      </c>
      <c r="K79" s="73">
        <f t="shared" si="26"/>
        <v>0</v>
      </c>
      <c r="L79" s="73">
        <f t="shared" si="26"/>
        <v>0</v>
      </c>
      <c r="M79" s="97">
        <f>M32-M56</f>
        <v>0</v>
      </c>
      <c r="N79" s="80">
        <f>SUM(O79:R79)</f>
        <v>0</v>
      </c>
      <c r="O79" s="73">
        <f t="shared" si="27"/>
        <v>0</v>
      </c>
      <c r="P79" s="73">
        <f t="shared" si="27"/>
        <v>0</v>
      </c>
      <c r="Q79" s="73">
        <f t="shared" si="27"/>
        <v>0</v>
      </c>
      <c r="R79" s="74">
        <f>R32-R56</f>
        <v>0</v>
      </c>
    </row>
    <row r="80" spans="1:18" s="7" customFormat="1" ht="25.5" x14ac:dyDescent="0.2">
      <c r="A80" s="3"/>
      <c r="B80" s="30" t="s">
        <v>18</v>
      </c>
      <c r="C80" s="31" t="s">
        <v>12</v>
      </c>
      <c r="D80" s="80">
        <f>SUM(E80:H80)</f>
        <v>0</v>
      </c>
      <c r="E80" s="73">
        <f t="shared" si="25"/>
        <v>0</v>
      </c>
      <c r="F80" s="73">
        <f t="shared" si="25"/>
        <v>0</v>
      </c>
      <c r="G80" s="73">
        <f t="shared" si="25"/>
        <v>0</v>
      </c>
      <c r="H80" s="74">
        <f>H33-H57</f>
        <v>0</v>
      </c>
      <c r="I80" s="80">
        <f>SUM(J80:M80)</f>
        <v>0</v>
      </c>
      <c r="J80" s="73">
        <f t="shared" si="26"/>
        <v>0</v>
      </c>
      <c r="K80" s="73">
        <f t="shared" si="26"/>
        <v>0</v>
      </c>
      <c r="L80" s="73">
        <f t="shared" si="26"/>
        <v>0</v>
      </c>
      <c r="M80" s="97">
        <f>M33-M57</f>
        <v>0</v>
      </c>
      <c r="N80" s="80">
        <f>SUM(O80:R80)</f>
        <v>0</v>
      </c>
      <c r="O80" s="73">
        <f t="shared" si="27"/>
        <v>0</v>
      </c>
      <c r="P80" s="73">
        <f t="shared" si="27"/>
        <v>0</v>
      </c>
      <c r="Q80" s="73">
        <f t="shared" si="27"/>
        <v>0</v>
      </c>
      <c r="R80" s="74">
        <f>R33-R57</f>
        <v>0</v>
      </c>
    </row>
    <row r="81" spans="1:18" s="7" customFormat="1" ht="12" customHeight="1" x14ac:dyDescent="0.2">
      <c r="A81" s="3"/>
      <c r="B81" s="213" t="s">
        <v>19</v>
      </c>
      <c r="C81" s="66" t="s">
        <v>12</v>
      </c>
      <c r="D81" s="81">
        <f>SUM(E81:H81)</f>
        <v>2.1089511902841593</v>
      </c>
      <c r="E81" s="82">
        <f>E71*E82/100</f>
        <v>0.40604279625492551</v>
      </c>
      <c r="F81" s="82">
        <f>F71*F82/100</f>
        <v>0</v>
      </c>
      <c r="G81" s="82">
        <f>G71*G82/100</f>
        <v>1.7029083940292338</v>
      </c>
      <c r="H81" s="83">
        <f>H71*H82/100</f>
        <v>0</v>
      </c>
      <c r="I81" s="80">
        <f>SUM(J81:M81)</f>
        <v>1.0475126530316543</v>
      </c>
      <c r="J81" s="82">
        <f>J71*J82/100</f>
        <v>0.20473743449087978</v>
      </c>
      <c r="K81" s="82">
        <f>K71*K82/100</f>
        <v>0</v>
      </c>
      <c r="L81" s="82">
        <f>L71*L82/100</f>
        <v>0.84277521854077453</v>
      </c>
      <c r="M81" s="99">
        <f>M71*M82/100</f>
        <v>0</v>
      </c>
      <c r="N81" s="81">
        <f>SUM(O81:R81)</f>
        <v>1.0613694359238575</v>
      </c>
      <c r="O81" s="82">
        <f>O71*O82/100</f>
        <v>0.20123094608016415</v>
      </c>
      <c r="P81" s="82">
        <f>P71*P82/100</f>
        <v>0</v>
      </c>
      <c r="Q81" s="82">
        <f>Q71*Q82/100</f>
        <v>0.86013848984369323</v>
      </c>
      <c r="R81" s="83">
        <f>R71*R82/100</f>
        <v>0</v>
      </c>
    </row>
    <row r="82" spans="1:18" s="7" customFormat="1" ht="12" customHeight="1" thickBot="1" x14ac:dyDescent="0.25">
      <c r="A82" s="3"/>
      <c r="B82" s="214"/>
      <c r="C82" s="23" t="s">
        <v>20</v>
      </c>
      <c r="D82" s="84">
        <f>IFERROR(D81/D71*100,0)</f>
        <v>4.6414630054250745</v>
      </c>
      <c r="E82" s="85">
        <f>IF($D$40=0,0,E35)</f>
        <v>0.89363499989005624</v>
      </c>
      <c r="F82" s="85">
        <f>IF($D$40=0,0,F35)</f>
        <v>0</v>
      </c>
      <c r="G82" s="85">
        <f>IF($D$40=0,0,G35)</f>
        <v>3.7816218508824195</v>
      </c>
      <c r="H82" s="86">
        <f>IF($D$40=0,0,H35)</f>
        <v>0</v>
      </c>
      <c r="I82" s="84">
        <f>IFERROR(I81/I71*100,0)</f>
        <v>4.6772803520359316</v>
      </c>
      <c r="J82" s="82">
        <f>IF($I$40=0,0,J35)</f>
        <v>0.91417925923482268</v>
      </c>
      <c r="K82" s="82">
        <f>IF($I$40=0,0,K35)</f>
        <v>0</v>
      </c>
      <c r="L82" s="82">
        <f>IF($I$40=0,0,L35)</f>
        <v>3.7978197856224019</v>
      </c>
      <c r="M82" s="99">
        <f>IF($I$40=0,0,M35)</f>
        <v>0</v>
      </c>
      <c r="N82" s="84">
        <f>IFERROR(N81/N71*100,0)</f>
        <v>4.6063632672489128</v>
      </c>
      <c r="O82" s="87">
        <f>IF($N$40=0,0,O35)</f>
        <v>0.87334609700944066</v>
      </c>
      <c r="P82" s="87">
        <f>IF($N$40=0,0,P35)</f>
        <v>0</v>
      </c>
      <c r="Q82" s="87">
        <f>IF($N$40=0,0,Q35)</f>
        <v>3.76590664894184</v>
      </c>
      <c r="R82" s="88">
        <f>IF($N$40=0,0,R35)</f>
        <v>0</v>
      </c>
    </row>
    <row r="83" spans="1:18" s="7" customFormat="1" ht="13.5" thickBot="1" x14ac:dyDescent="0.25">
      <c r="A83" s="3"/>
      <c r="B83" s="48" t="s">
        <v>25</v>
      </c>
      <c r="C83" s="157" t="s">
        <v>12</v>
      </c>
      <c r="D83" s="100">
        <f>SUM(E83:H83)</f>
        <v>43.328256600000003</v>
      </c>
      <c r="E83" s="101">
        <f>E40</f>
        <v>0</v>
      </c>
      <c r="F83" s="101">
        <f>F40</f>
        <v>0</v>
      </c>
      <c r="G83" s="101">
        <f>G40</f>
        <v>43.328256600000003</v>
      </c>
      <c r="H83" s="102">
        <f>H40</f>
        <v>0</v>
      </c>
      <c r="I83" s="100">
        <f>SUM(J83:M83)</f>
        <v>21.348251000000001</v>
      </c>
      <c r="J83" s="101">
        <f>J40</f>
        <v>0</v>
      </c>
      <c r="K83" s="101">
        <f>K40</f>
        <v>0</v>
      </c>
      <c r="L83" s="101">
        <f>L40</f>
        <v>21.348251000000001</v>
      </c>
      <c r="M83" s="158">
        <f>M40</f>
        <v>0</v>
      </c>
      <c r="N83" s="100">
        <f>SUM(O83:R83)</f>
        <v>21.980005599999998</v>
      </c>
      <c r="O83" s="101">
        <f>O40</f>
        <v>0</v>
      </c>
      <c r="P83" s="101">
        <f>P40</f>
        <v>0</v>
      </c>
      <c r="Q83" s="101">
        <f>Q40</f>
        <v>21.980005599999998</v>
      </c>
      <c r="R83" s="102">
        <f>R40</f>
        <v>0</v>
      </c>
    </row>
    <row r="84" spans="1:18" s="7" customFormat="1" ht="12" customHeight="1" x14ac:dyDescent="0.2">
      <c r="A84" s="3"/>
      <c r="B84" s="3"/>
      <c r="C84" s="63"/>
      <c r="D84" s="64"/>
      <c r="E84" s="64"/>
      <c r="F84" s="64"/>
      <c r="G84" s="64"/>
      <c r="H84" s="64"/>
      <c r="I84" s="103"/>
      <c r="J84" s="64"/>
      <c r="K84" s="64"/>
      <c r="L84" s="64"/>
      <c r="M84" s="64"/>
      <c r="N84" s="64"/>
      <c r="O84" s="64"/>
      <c r="P84" s="64"/>
      <c r="Q84" s="64"/>
      <c r="R84" s="64"/>
    </row>
    <row r="85" spans="1:18" s="7" customFormat="1" x14ac:dyDescent="0.2">
      <c r="A85" s="3"/>
      <c r="B85" s="1"/>
      <c r="C85" s="63"/>
      <c r="D85" s="64"/>
      <c r="E85" s="64"/>
      <c r="F85" s="64"/>
      <c r="G85" s="64"/>
      <c r="H85" s="64"/>
      <c r="I85" s="104"/>
      <c r="J85" s="64"/>
      <c r="K85" s="64"/>
      <c r="L85" s="64"/>
      <c r="M85" s="64"/>
      <c r="N85" s="64"/>
      <c r="O85" s="64"/>
      <c r="P85" s="64"/>
      <c r="Q85" s="64"/>
      <c r="R85" s="64"/>
    </row>
    <row r="86" spans="1:18" s="7" customFormat="1" x14ac:dyDescent="0.2">
      <c r="A86" s="3"/>
      <c r="B86" s="95" t="s">
        <v>32</v>
      </c>
      <c r="C86" s="1"/>
      <c r="D86" s="43"/>
      <c r="E86" s="43"/>
      <c r="F86" s="43"/>
      <c r="G86" s="43"/>
      <c r="H86" s="43"/>
      <c r="I86" s="105"/>
      <c r="J86" s="43"/>
      <c r="K86" s="43"/>
      <c r="L86" s="43"/>
      <c r="M86" s="43"/>
      <c r="N86" s="64"/>
      <c r="O86" s="64"/>
      <c r="P86" s="64"/>
      <c r="Q86" s="64"/>
      <c r="R86" s="64"/>
    </row>
    <row r="87" spans="1:18" s="7" customFormat="1" x14ac:dyDescent="0.2">
      <c r="A87" s="3"/>
      <c r="B87" s="106" t="s">
        <v>33</v>
      </c>
      <c r="C87" s="107" t="s">
        <v>28</v>
      </c>
      <c r="D87" s="108" t="s">
        <v>6</v>
      </c>
      <c r="E87" s="108" t="s">
        <v>7</v>
      </c>
      <c r="F87" s="108" t="s">
        <v>8</v>
      </c>
      <c r="G87" s="108" t="s">
        <v>9</v>
      </c>
      <c r="H87" s="108" t="s">
        <v>10</v>
      </c>
      <c r="I87" s="108" t="s">
        <v>6</v>
      </c>
      <c r="J87" s="108" t="s">
        <v>7</v>
      </c>
      <c r="K87" s="108" t="s">
        <v>8</v>
      </c>
      <c r="L87" s="108" t="s">
        <v>9</v>
      </c>
      <c r="M87" s="108" t="s">
        <v>10</v>
      </c>
      <c r="N87" s="108" t="s">
        <v>6</v>
      </c>
      <c r="O87" s="108" t="s">
        <v>7</v>
      </c>
      <c r="P87" s="108" t="s">
        <v>8</v>
      </c>
      <c r="Q87" s="108" t="s">
        <v>9</v>
      </c>
      <c r="R87" s="108" t="s">
        <v>10</v>
      </c>
    </row>
    <row r="88" spans="1:18" s="7" customFormat="1" x14ac:dyDescent="0.2">
      <c r="A88" s="3"/>
      <c r="B88" s="109"/>
      <c r="C88" s="110" t="s">
        <v>12</v>
      </c>
      <c r="D88" s="111">
        <f>SUM(E88:H88)</f>
        <v>0</v>
      </c>
      <c r="E88" s="112">
        <f t="shared" ref="E88:E92" si="28">SUM(J88,O88)</f>
        <v>0</v>
      </c>
      <c r="F88" s="112">
        <f t="shared" ref="F88:F92" si="29">SUM(K88,P88)</f>
        <v>0</v>
      </c>
      <c r="G88" s="112">
        <f t="shared" ref="G88:G92" si="30">SUM(L88,Q88)</f>
        <v>0</v>
      </c>
      <c r="H88" s="112">
        <f t="shared" ref="H88:H92" si="31">SUM(M88,R88)</f>
        <v>0</v>
      </c>
      <c r="I88" s="111">
        <f>SUM(J88:M88)</f>
        <v>0</v>
      </c>
      <c r="J88" s="112"/>
      <c r="K88" s="112"/>
      <c r="L88" s="112"/>
      <c r="M88" s="112"/>
      <c r="N88" s="111">
        <f>SUM(O88:R88)</f>
        <v>0</v>
      </c>
      <c r="O88" s="112"/>
      <c r="P88" s="112"/>
      <c r="Q88" s="112"/>
      <c r="R88" s="112"/>
    </row>
    <row r="89" spans="1:18" s="7" customFormat="1" x14ac:dyDescent="0.2">
      <c r="A89" s="3"/>
      <c r="B89" s="109"/>
      <c r="C89" s="110" t="s">
        <v>12</v>
      </c>
      <c r="D89" s="111">
        <f>SUM(E89:H89)</f>
        <v>0</v>
      </c>
      <c r="E89" s="112">
        <f t="shared" si="28"/>
        <v>0</v>
      </c>
      <c r="F89" s="112">
        <f t="shared" si="29"/>
        <v>0</v>
      </c>
      <c r="G89" s="112">
        <f t="shared" si="30"/>
        <v>0</v>
      </c>
      <c r="H89" s="112">
        <f t="shared" si="31"/>
        <v>0</v>
      </c>
      <c r="I89" s="111">
        <f>SUM(J89:M89)</f>
        <v>0</v>
      </c>
      <c r="J89" s="112"/>
      <c r="K89" s="112"/>
      <c r="L89" s="112"/>
      <c r="M89" s="112"/>
      <c r="N89" s="111">
        <f>SUM(O89:R89)</f>
        <v>0</v>
      </c>
      <c r="O89" s="112"/>
      <c r="P89" s="112"/>
      <c r="Q89" s="112"/>
      <c r="R89" s="112"/>
    </row>
    <row r="90" spans="1:18" s="7" customFormat="1" x14ac:dyDescent="0.2">
      <c r="A90" s="3"/>
      <c r="B90" s="109"/>
      <c r="C90" s="110" t="s">
        <v>12</v>
      </c>
      <c r="D90" s="111">
        <f>SUM(E90:H90)</f>
        <v>0</v>
      </c>
      <c r="E90" s="112">
        <f t="shared" si="28"/>
        <v>0</v>
      </c>
      <c r="F90" s="112">
        <f t="shared" si="29"/>
        <v>0</v>
      </c>
      <c r="G90" s="112">
        <f t="shared" si="30"/>
        <v>0</v>
      </c>
      <c r="H90" s="112">
        <f t="shared" si="31"/>
        <v>0</v>
      </c>
      <c r="I90" s="111">
        <f>SUM(J90:M90)</f>
        <v>0</v>
      </c>
      <c r="J90" s="112"/>
      <c r="K90" s="112"/>
      <c r="L90" s="112"/>
      <c r="M90" s="112"/>
      <c r="N90" s="111">
        <f>SUM(O90:R90)</f>
        <v>0</v>
      </c>
      <c r="O90" s="112"/>
      <c r="P90" s="112"/>
      <c r="Q90" s="112"/>
      <c r="R90" s="112"/>
    </row>
    <row r="91" spans="1:18" s="7" customFormat="1" x14ac:dyDescent="0.2">
      <c r="A91" s="3"/>
      <c r="B91" s="109"/>
      <c r="C91" s="110" t="s">
        <v>12</v>
      </c>
      <c r="D91" s="111">
        <f>SUM(E91:H91)</f>
        <v>0</v>
      </c>
      <c r="E91" s="112">
        <f t="shared" si="28"/>
        <v>0</v>
      </c>
      <c r="F91" s="112">
        <f t="shared" si="29"/>
        <v>0</v>
      </c>
      <c r="G91" s="112">
        <f t="shared" si="30"/>
        <v>0</v>
      </c>
      <c r="H91" s="112">
        <f t="shared" si="31"/>
        <v>0</v>
      </c>
      <c r="I91" s="111">
        <f>SUM(J91:M91)</f>
        <v>0</v>
      </c>
      <c r="J91" s="112"/>
      <c r="K91" s="112"/>
      <c r="L91" s="112"/>
      <c r="M91" s="112"/>
      <c r="N91" s="111">
        <f>SUM(O91:R91)</f>
        <v>0</v>
      </c>
      <c r="O91" s="112"/>
      <c r="P91" s="112"/>
      <c r="Q91" s="112"/>
      <c r="R91" s="112"/>
    </row>
    <row r="92" spans="1:18" s="7" customFormat="1" x14ac:dyDescent="0.2">
      <c r="A92" s="3"/>
      <c r="B92" s="109"/>
      <c r="C92" s="110" t="s">
        <v>12</v>
      </c>
      <c r="D92" s="111">
        <f>SUM(E92:H92)</f>
        <v>0</v>
      </c>
      <c r="E92" s="112">
        <f t="shared" si="28"/>
        <v>0</v>
      </c>
      <c r="F92" s="112">
        <f t="shared" si="29"/>
        <v>0</v>
      </c>
      <c r="G92" s="112">
        <f t="shared" si="30"/>
        <v>0</v>
      </c>
      <c r="H92" s="112">
        <f t="shared" si="31"/>
        <v>0</v>
      </c>
      <c r="I92" s="111">
        <f>SUM(J92:M92)</f>
        <v>0</v>
      </c>
      <c r="J92" s="112"/>
      <c r="K92" s="112"/>
      <c r="L92" s="112"/>
      <c r="M92" s="112"/>
      <c r="N92" s="111">
        <f>SUM(O92:R92)</f>
        <v>0</v>
      </c>
      <c r="O92" s="112"/>
      <c r="P92" s="112"/>
      <c r="Q92" s="112"/>
      <c r="R92" s="112"/>
    </row>
    <row r="93" spans="1:18" s="7" customFormat="1" x14ac:dyDescent="0.2">
      <c r="A93" s="3"/>
      <c r="B93" s="113" t="s">
        <v>34</v>
      </c>
      <c r="C93" s="110" t="s">
        <v>12</v>
      </c>
      <c r="D93" s="114">
        <f t="shared" ref="D93:R93" si="32">SUM(D88:D92)</f>
        <v>0</v>
      </c>
      <c r="E93" s="114">
        <f t="shared" si="32"/>
        <v>0</v>
      </c>
      <c r="F93" s="114">
        <f t="shared" si="32"/>
        <v>0</v>
      </c>
      <c r="G93" s="114">
        <f t="shared" si="32"/>
        <v>0</v>
      </c>
      <c r="H93" s="114">
        <f t="shared" si="32"/>
        <v>0</v>
      </c>
      <c r="I93" s="114">
        <f t="shared" si="32"/>
        <v>0</v>
      </c>
      <c r="J93" s="114">
        <f t="shared" si="32"/>
        <v>0</v>
      </c>
      <c r="K93" s="114">
        <f t="shared" si="32"/>
        <v>0</v>
      </c>
      <c r="L93" s="114">
        <f t="shared" si="32"/>
        <v>0</v>
      </c>
      <c r="M93" s="114">
        <f t="shared" si="32"/>
        <v>0</v>
      </c>
      <c r="N93" s="114">
        <f t="shared" si="32"/>
        <v>0</v>
      </c>
      <c r="O93" s="114">
        <f t="shared" si="32"/>
        <v>0</v>
      </c>
      <c r="P93" s="114">
        <f t="shared" si="32"/>
        <v>0</v>
      </c>
      <c r="Q93" s="114">
        <f t="shared" si="32"/>
        <v>0</v>
      </c>
      <c r="R93" s="114">
        <f t="shared" si="32"/>
        <v>0</v>
      </c>
    </row>
    <row r="94" spans="1:18" s="7" customFormat="1" x14ac:dyDescent="0.2">
      <c r="A94" s="3"/>
      <c r="B94" s="115"/>
      <c r="C94" s="116"/>
      <c r="D94" s="117">
        <f t="shared" ref="D94:R94" si="33">D33-D93</f>
        <v>0</v>
      </c>
      <c r="E94" s="117">
        <f t="shared" si="33"/>
        <v>0</v>
      </c>
      <c r="F94" s="117">
        <f t="shared" si="33"/>
        <v>0</v>
      </c>
      <c r="G94" s="117">
        <f t="shared" si="33"/>
        <v>0</v>
      </c>
      <c r="H94" s="117">
        <f t="shared" si="33"/>
        <v>0</v>
      </c>
      <c r="I94" s="117">
        <f t="shared" si="33"/>
        <v>0</v>
      </c>
      <c r="J94" s="117">
        <f t="shared" si="33"/>
        <v>0</v>
      </c>
      <c r="K94" s="117">
        <f t="shared" si="33"/>
        <v>0</v>
      </c>
      <c r="L94" s="117">
        <f t="shared" si="33"/>
        <v>0</v>
      </c>
      <c r="M94" s="117">
        <f t="shared" si="33"/>
        <v>0</v>
      </c>
      <c r="N94" s="117">
        <f t="shared" si="33"/>
        <v>0</v>
      </c>
      <c r="O94" s="117">
        <f t="shared" si="33"/>
        <v>0</v>
      </c>
      <c r="P94" s="117">
        <f t="shared" si="33"/>
        <v>0</v>
      </c>
      <c r="Q94" s="117">
        <f t="shared" si="33"/>
        <v>0</v>
      </c>
      <c r="R94" s="117">
        <f t="shared" si="33"/>
        <v>0</v>
      </c>
    </row>
    <row r="95" spans="1:18" s="7" customFormat="1" x14ac:dyDescent="0.2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64"/>
      <c r="N95" s="64"/>
      <c r="O95" s="64"/>
      <c r="P95" s="64"/>
      <c r="Q95" s="64"/>
      <c r="R95" s="1"/>
    </row>
    <row r="96" spans="1:18" s="7" customFormat="1" x14ac:dyDescent="0.2">
      <c r="A96" s="3"/>
      <c r="B96" s="95" t="s">
        <v>35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64"/>
      <c r="N96" s="64"/>
      <c r="O96" s="64"/>
      <c r="P96" s="64"/>
      <c r="Q96" s="64"/>
      <c r="R96" s="1"/>
    </row>
    <row r="97" spans="1:18" s="7" customFormat="1" x14ac:dyDescent="0.2">
      <c r="A97" s="3"/>
      <c r="B97" s="106" t="s">
        <v>33</v>
      </c>
      <c r="C97" s="107" t="s">
        <v>28</v>
      </c>
      <c r="D97" s="108" t="s">
        <v>6</v>
      </c>
      <c r="E97" s="108" t="s">
        <v>7</v>
      </c>
      <c r="F97" s="108" t="s">
        <v>8</v>
      </c>
      <c r="G97" s="108" t="s">
        <v>9</v>
      </c>
      <c r="H97" s="108" t="s">
        <v>10</v>
      </c>
      <c r="I97" s="108" t="s">
        <v>6</v>
      </c>
      <c r="J97" s="108" t="s">
        <v>7</v>
      </c>
      <c r="K97" s="108" t="s">
        <v>8</v>
      </c>
      <c r="L97" s="108" t="s">
        <v>9</v>
      </c>
      <c r="M97" s="108" t="s">
        <v>10</v>
      </c>
      <c r="N97" s="108" t="s">
        <v>6</v>
      </c>
      <c r="O97" s="108" t="s">
        <v>7</v>
      </c>
      <c r="P97" s="108" t="s">
        <v>8</v>
      </c>
      <c r="Q97" s="108" t="s">
        <v>9</v>
      </c>
      <c r="R97" s="108" t="s">
        <v>10</v>
      </c>
    </row>
    <row r="98" spans="1:18" s="7" customFormat="1" ht="25.5" x14ac:dyDescent="0.2">
      <c r="A98" s="3"/>
      <c r="B98" s="162" t="s">
        <v>55</v>
      </c>
      <c r="C98" s="110" t="s">
        <v>12</v>
      </c>
      <c r="D98" s="111">
        <f>SUM(E98:H98)</f>
        <v>116.781634</v>
      </c>
      <c r="E98" s="112">
        <f t="shared" ref="E98:E101" si="34">SUM(J98,O98)</f>
        <v>45.729264000000001</v>
      </c>
      <c r="F98" s="112">
        <f t="shared" ref="F98:F101" si="35">SUM(K98,P98)</f>
        <v>0</v>
      </c>
      <c r="G98" s="112">
        <f t="shared" ref="G98:G101" si="36">SUM(L98,Q98)</f>
        <v>71.052369999999996</v>
      </c>
      <c r="H98" s="112">
        <f t="shared" ref="H98:H101" si="37">SUM(M98,R98)</f>
        <v>0</v>
      </c>
      <c r="I98" s="111">
        <f>SUM(J98:M98)</f>
        <v>58.155000999999999</v>
      </c>
      <c r="J98" s="112">
        <v>23.244005999999999</v>
      </c>
      <c r="K98" s="112"/>
      <c r="L98" s="112">
        <v>34.910995</v>
      </c>
      <c r="M98" s="112"/>
      <c r="N98" s="111">
        <f>SUM(O98:R98)</f>
        <v>58.626632999999998</v>
      </c>
      <c r="O98" s="112">
        <v>22.485258000000002</v>
      </c>
      <c r="P98" s="112"/>
      <c r="Q98" s="112">
        <v>36.141374999999996</v>
      </c>
      <c r="R98" s="112"/>
    </row>
    <row r="99" spans="1:18" s="7" customFormat="1" x14ac:dyDescent="0.2">
      <c r="A99" s="3"/>
      <c r="B99" s="109" t="s">
        <v>56</v>
      </c>
      <c r="C99" s="110" t="s">
        <v>12</v>
      </c>
      <c r="D99" s="111">
        <f>SUM(E99:H99)</f>
        <v>2.6497109999999999</v>
      </c>
      <c r="E99" s="112">
        <f t="shared" si="34"/>
        <v>0</v>
      </c>
      <c r="F99" s="112">
        <f t="shared" si="35"/>
        <v>0</v>
      </c>
      <c r="G99" s="112">
        <f t="shared" si="36"/>
        <v>2.6497109999999999</v>
      </c>
      <c r="H99" s="112">
        <f t="shared" si="37"/>
        <v>0</v>
      </c>
      <c r="I99" s="111">
        <f>SUM(J99:M99)</f>
        <v>1.3610930000000001</v>
      </c>
      <c r="J99" s="112"/>
      <c r="K99" s="112"/>
      <c r="L99" s="112">
        <v>1.3610930000000001</v>
      </c>
      <c r="M99" s="112"/>
      <c r="N99" s="111">
        <f>SUM(O99:R99)</f>
        <v>1.288618</v>
      </c>
      <c r="O99" s="112"/>
      <c r="P99" s="112"/>
      <c r="Q99" s="112">
        <v>1.288618</v>
      </c>
      <c r="R99" s="112"/>
    </row>
    <row r="100" spans="1:18" s="7" customFormat="1" x14ac:dyDescent="0.2">
      <c r="A100" s="3"/>
      <c r="B100" s="118"/>
      <c r="C100" s="110" t="s">
        <v>12</v>
      </c>
      <c r="D100" s="111">
        <f>SUM(E100:H100)</f>
        <v>0</v>
      </c>
      <c r="E100" s="112">
        <f t="shared" si="34"/>
        <v>0</v>
      </c>
      <c r="F100" s="112">
        <f t="shared" si="35"/>
        <v>0</v>
      </c>
      <c r="G100" s="112">
        <f t="shared" si="36"/>
        <v>0</v>
      </c>
      <c r="H100" s="112">
        <f t="shared" si="37"/>
        <v>0</v>
      </c>
      <c r="I100" s="111">
        <f>SUM(J100:M100)</f>
        <v>0</v>
      </c>
      <c r="J100" s="112"/>
      <c r="K100" s="112"/>
      <c r="L100" s="112"/>
      <c r="M100" s="112"/>
      <c r="N100" s="111">
        <f>SUM(O100:R100)</f>
        <v>0</v>
      </c>
      <c r="O100" s="112"/>
      <c r="P100" s="112"/>
      <c r="Q100" s="112"/>
      <c r="R100" s="112"/>
    </row>
    <row r="101" spans="1:18" s="7" customFormat="1" x14ac:dyDescent="0.2">
      <c r="A101" s="3"/>
      <c r="B101" s="118"/>
      <c r="C101" s="110" t="s">
        <v>12</v>
      </c>
      <c r="D101" s="111">
        <f>SUM(E101:H101)</f>
        <v>0</v>
      </c>
      <c r="E101" s="112">
        <f t="shared" si="34"/>
        <v>0</v>
      </c>
      <c r="F101" s="112">
        <f t="shared" si="35"/>
        <v>0</v>
      </c>
      <c r="G101" s="112">
        <f t="shared" si="36"/>
        <v>0</v>
      </c>
      <c r="H101" s="112">
        <f t="shared" si="37"/>
        <v>0</v>
      </c>
      <c r="I101" s="111">
        <f>SUM(J101:M101)</f>
        <v>0</v>
      </c>
      <c r="J101" s="112"/>
      <c r="K101" s="112"/>
      <c r="L101" s="112"/>
      <c r="M101" s="112"/>
      <c r="N101" s="111">
        <f>SUM(O101:R101)</f>
        <v>0</v>
      </c>
      <c r="O101" s="112"/>
      <c r="P101" s="112"/>
      <c r="Q101" s="112"/>
      <c r="R101" s="112"/>
    </row>
    <row r="102" spans="1:18" s="7" customFormat="1" x14ac:dyDescent="0.2">
      <c r="A102" s="3"/>
      <c r="B102" s="113" t="s">
        <v>34</v>
      </c>
      <c r="C102" s="110" t="s">
        <v>12</v>
      </c>
      <c r="D102" s="119">
        <f t="shared" ref="D102:R102" si="38">SUM(D98:D101)</f>
        <v>119.43134499999999</v>
      </c>
      <c r="E102" s="119">
        <f t="shared" si="38"/>
        <v>45.729264000000001</v>
      </c>
      <c r="F102" s="119">
        <f t="shared" si="38"/>
        <v>0</v>
      </c>
      <c r="G102" s="119">
        <f t="shared" si="38"/>
        <v>73.702080999999993</v>
      </c>
      <c r="H102" s="119">
        <f t="shared" si="38"/>
        <v>0</v>
      </c>
      <c r="I102" s="119">
        <f t="shared" si="38"/>
        <v>59.516093999999995</v>
      </c>
      <c r="J102" s="119">
        <f t="shared" si="38"/>
        <v>23.244005999999999</v>
      </c>
      <c r="K102" s="119">
        <f t="shared" si="38"/>
        <v>0</v>
      </c>
      <c r="L102" s="119">
        <f t="shared" si="38"/>
        <v>36.272087999999997</v>
      </c>
      <c r="M102" s="119">
        <f t="shared" si="38"/>
        <v>0</v>
      </c>
      <c r="N102" s="119">
        <f t="shared" si="38"/>
        <v>59.915250999999998</v>
      </c>
      <c r="O102" s="119">
        <f t="shared" si="38"/>
        <v>22.485258000000002</v>
      </c>
      <c r="P102" s="119">
        <f t="shared" si="38"/>
        <v>0</v>
      </c>
      <c r="Q102" s="119">
        <f t="shared" si="38"/>
        <v>37.429992999999996</v>
      </c>
      <c r="R102" s="119">
        <f t="shared" si="38"/>
        <v>0</v>
      </c>
    </row>
    <row r="103" spans="1:18" s="7" customFormat="1" x14ac:dyDescent="0.2">
      <c r="A103" s="3"/>
      <c r="B103" s="115"/>
      <c r="C103" s="116"/>
      <c r="D103" s="120">
        <f t="shared" ref="D103:R103" si="39">D39-D102</f>
        <v>0</v>
      </c>
      <c r="E103" s="120">
        <f t="shared" si="39"/>
        <v>0</v>
      </c>
      <c r="F103" s="120">
        <f t="shared" si="39"/>
        <v>0</v>
      </c>
      <c r="G103" s="120">
        <f t="shared" si="39"/>
        <v>0</v>
      </c>
      <c r="H103" s="120">
        <f t="shared" si="39"/>
        <v>0</v>
      </c>
      <c r="I103" s="120">
        <f t="shared" si="39"/>
        <v>0</v>
      </c>
      <c r="J103" s="120">
        <f t="shared" si="39"/>
        <v>0</v>
      </c>
      <c r="K103" s="120">
        <f t="shared" si="39"/>
        <v>0</v>
      </c>
      <c r="L103" s="120">
        <f t="shared" si="39"/>
        <v>0</v>
      </c>
      <c r="M103" s="120">
        <f t="shared" si="39"/>
        <v>0</v>
      </c>
      <c r="N103" s="120">
        <f t="shared" si="39"/>
        <v>0</v>
      </c>
      <c r="O103" s="120">
        <f t="shared" si="39"/>
        <v>0</v>
      </c>
      <c r="P103" s="120">
        <f t="shared" si="39"/>
        <v>0</v>
      </c>
      <c r="Q103" s="120">
        <f t="shared" si="39"/>
        <v>0</v>
      </c>
      <c r="R103" s="120">
        <f t="shared" si="39"/>
        <v>0</v>
      </c>
    </row>
    <row r="104" spans="1:18" s="7" customFormat="1" x14ac:dyDescent="0.2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64"/>
      <c r="O104" s="64"/>
      <c r="P104" s="64"/>
      <c r="Q104" s="64"/>
      <c r="R104" s="64"/>
    </row>
    <row r="105" spans="1:18" s="7" customFormat="1" x14ac:dyDescent="0.2">
      <c r="A105" s="3"/>
      <c r="B105" s="95" t="s">
        <v>36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64"/>
      <c r="O105" s="64"/>
      <c r="P105" s="64"/>
      <c r="Q105" s="64"/>
      <c r="R105" s="64"/>
    </row>
    <row r="106" spans="1:18" s="7" customFormat="1" x14ac:dyDescent="0.2">
      <c r="A106" s="3"/>
      <c r="B106" s="106" t="s">
        <v>37</v>
      </c>
      <c r="C106" s="107" t="s">
        <v>28</v>
      </c>
      <c r="D106" s="108" t="s">
        <v>6</v>
      </c>
      <c r="E106" s="108" t="s">
        <v>7</v>
      </c>
      <c r="F106" s="108" t="s">
        <v>8</v>
      </c>
      <c r="G106" s="108" t="s">
        <v>9</v>
      </c>
      <c r="H106" s="108" t="s">
        <v>10</v>
      </c>
      <c r="I106" s="108" t="s">
        <v>6</v>
      </c>
      <c r="J106" s="108" t="s">
        <v>7</v>
      </c>
      <c r="K106" s="108" t="s">
        <v>8</v>
      </c>
      <c r="L106" s="108" t="s">
        <v>9</v>
      </c>
      <c r="M106" s="108" t="s">
        <v>10</v>
      </c>
      <c r="N106" s="108" t="s">
        <v>6</v>
      </c>
      <c r="O106" s="108" t="s">
        <v>7</v>
      </c>
      <c r="P106" s="108" t="s">
        <v>8</v>
      </c>
      <c r="Q106" s="108" t="s">
        <v>9</v>
      </c>
      <c r="R106" s="108" t="s">
        <v>10</v>
      </c>
    </row>
    <row r="107" spans="1:18" s="7" customFormat="1" x14ac:dyDescent="0.2">
      <c r="A107" s="3"/>
      <c r="B107" s="109"/>
      <c r="C107" s="110" t="s">
        <v>12</v>
      </c>
      <c r="D107" s="111">
        <f>SUM(E107:H107)</f>
        <v>0</v>
      </c>
      <c r="E107" s="112">
        <f t="shared" ref="E107:E110" si="40">SUM(J107,O107)</f>
        <v>0</v>
      </c>
      <c r="F107" s="112">
        <f t="shared" ref="F107:F110" si="41">SUM(K107,P107)</f>
        <v>0</v>
      </c>
      <c r="G107" s="112">
        <f t="shared" ref="G107:G110" si="42">SUM(L107,Q107)</f>
        <v>0</v>
      </c>
      <c r="H107" s="112">
        <f t="shared" ref="H107:H110" si="43">SUM(M107,R107)</f>
        <v>0</v>
      </c>
      <c r="I107" s="111">
        <f>SUM(J107:M107)</f>
        <v>0</v>
      </c>
      <c r="J107" s="112"/>
      <c r="K107" s="112"/>
      <c r="L107" s="112"/>
      <c r="M107" s="112"/>
      <c r="N107" s="111">
        <f>SUM(O107:R107)</f>
        <v>0</v>
      </c>
      <c r="O107" s="112"/>
      <c r="P107" s="112"/>
      <c r="Q107" s="112"/>
      <c r="R107" s="112"/>
    </row>
    <row r="108" spans="1:18" s="7" customFormat="1" x14ac:dyDescent="0.2">
      <c r="A108" s="3"/>
      <c r="B108" s="109"/>
      <c r="C108" s="110" t="s">
        <v>12</v>
      </c>
      <c r="D108" s="111">
        <f>SUM(E108:H108)</f>
        <v>0</v>
      </c>
      <c r="E108" s="112">
        <f t="shared" si="40"/>
        <v>0</v>
      </c>
      <c r="F108" s="112">
        <f t="shared" si="41"/>
        <v>0</v>
      </c>
      <c r="G108" s="112">
        <f t="shared" si="42"/>
        <v>0</v>
      </c>
      <c r="H108" s="112">
        <f t="shared" si="43"/>
        <v>0</v>
      </c>
      <c r="I108" s="111">
        <f>SUM(J108:M108)</f>
        <v>0</v>
      </c>
      <c r="J108" s="112"/>
      <c r="K108" s="112"/>
      <c r="L108" s="112"/>
      <c r="M108" s="112"/>
      <c r="N108" s="111">
        <f>SUM(O108:R108)</f>
        <v>0</v>
      </c>
      <c r="O108" s="112"/>
      <c r="P108" s="112"/>
      <c r="Q108" s="112"/>
      <c r="R108" s="112"/>
    </row>
    <row r="109" spans="1:18" s="7" customFormat="1" x14ac:dyDescent="0.2">
      <c r="A109" s="3"/>
      <c r="B109" s="109"/>
      <c r="C109" s="110" t="s">
        <v>12</v>
      </c>
      <c r="D109" s="111">
        <f>SUM(E109:H109)</f>
        <v>0</v>
      </c>
      <c r="E109" s="112">
        <f t="shared" si="40"/>
        <v>0</v>
      </c>
      <c r="F109" s="112">
        <f t="shared" si="41"/>
        <v>0</v>
      </c>
      <c r="G109" s="112">
        <f t="shared" si="42"/>
        <v>0</v>
      </c>
      <c r="H109" s="112">
        <f t="shared" si="43"/>
        <v>0</v>
      </c>
      <c r="I109" s="111">
        <f>SUM(J109:M109)</f>
        <v>0</v>
      </c>
      <c r="J109" s="112"/>
      <c r="K109" s="112"/>
      <c r="L109" s="112"/>
      <c r="M109" s="112"/>
      <c r="N109" s="111">
        <f>SUM(O109:R109)</f>
        <v>0</v>
      </c>
      <c r="O109" s="112"/>
      <c r="P109" s="112"/>
      <c r="Q109" s="112"/>
      <c r="R109" s="112"/>
    </row>
    <row r="110" spans="1:18" s="7" customFormat="1" x14ac:dyDescent="0.2">
      <c r="A110" s="3"/>
      <c r="B110" s="109"/>
      <c r="C110" s="110" t="s">
        <v>12</v>
      </c>
      <c r="D110" s="111">
        <f>SUM(E110:H110)</f>
        <v>0</v>
      </c>
      <c r="E110" s="112">
        <f t="shared" si="40"/>
        <v>0</v>
      </c>
      <c r="F110" s="112">
        <f t="shared" si="41"/>
        <v>0</v>
      </c>
      <c r="G110" s="112">
        <f t="shared" si="42"/>
        <v>0</v>
      </c>
      <c r="H110" s="112">
        <f t="shared" si="43"/>
        <v>0</v>
      </c>
      <c r="I110" s="111">
        <f>SUM(J110:M110)</f>
        <v>0</v>
      </c>
      <c r="J110" s="112"/>
      <c r="K110" s="112"/>
      <c r="L110" s="112"/>
      <c r="M110" s="112"/>
      <c r="N110" s="111">
        <f>SUM(O110:R110)</f>
        <v>0</v>
      </c>
      <c r="O110" s="112"/>
      <c r="P110" s="112"/>
      <c r="Q110" s="112"/>
      <c r="R110" s="112"/>
    </row>
    <row r="111" spans="1:18" s="7" customFormat="1" x14ac:dyDescent="0.2">
      <c r="A111" s="3"/>
      <c r="B111" s="113" t="s">
        <v>34</v>
      </c>
      <c r="C111" s="110" t="s">
        <v>12</v>
      </c>
      <c r="D111" s="111">
        <f t="shared" ref="D111:R111" si="44">SUM(D107:D110)</f>
        <v>0</v>
      </c>
      <c r="E111" s="111">
        <f t="shared" si="44"/>
        <v>0</v>
      </c>
      <c r="F111" s="111">
        <f t="shared" si="44"/>
        <v>0</v>
      </c>
      <c r="G111" s="111">
        <f t="shared" si="44"/>
        <v>0</v>
      </c>
      <c r="H111" s="111">
        <f t="shared" si="44"/>
        <v>0</v>
      </c>
      <c r="I111" s="111">
        <f t="shared" si="44"/>
        <v>0</v>
      </c>
      <c r="J111" s="111">
        <f t="shared" si="44"/>
        <v>0</v>
      </c>
      <c r="K111" s="111">
        <f t="shared" si="44"/>
        <v>0</v>
      </c>
      <c r="L111" s="111">
        <f t="shared" si="44"/>
        <v>0</v>
      </c>
      <c r="M111" s="111">
        <f t="shared" si="44"/>
        <v>0</v>
      </c>
      <c r="N111" s="111">
        <f t="shared" si="44"/>
        <v>0</v>
      </c>
      <c r="O111" s="111">
        <f t="shared" si="44"/>
        <v>0</v>
      </c>
      <c r="P111" s="111">
        <f t="shared" si="44"/>
        <v>0</v>
      </c>
      <c r="Q111" s="111">
        <f t="shared" si="44"/>
        <v>0</v>
      </c>
      <c r="R111" s="111">
        <f t="shared" si="44"/>
        <v>0</v>
      </c>
    </row>
    <row r="112" spans="1:18" s="7" customFormat="1" x14ac:dyDescent="0.2">
      <c r="A112" s="3"/>
      <c r="B112" s="115"/>
      <c r="C112" s="64"/>
      <c r="D112" s="104">
        <f t="shared" ref="D112:R112" si="45">D38-D111</f>
        <v>0</v>
      </c>
      <c r="E112" s="104">
        <f t="shared" si="45"/>
        <v>0</v>
      </c>
      <c r="F112" s="104">
        <f t="shared" si="45"/>
        <v>0</v>
      </c>
      <c r="G112" s="104">
        <f t="shared" si="45"/>
        <v>0</v>
      </c>
      <c r="H112" s="104">
        <f t="shared" si="45"/>
        <v>0</v>
      </c>
      <c r="I112" s="104">
        <f t="shared" si="45"/>
        <v>0</v>
      </c>
      <c r="J112" s="104">
        <f t="shared" si="45"/>
        <v>0</v>
      </c>
      <c r="K112" s="104">
        <f t="shared" si="45"/>
        <v>0</v>
      </c>
      <c r="L112" s="104">
        <f t="shared" si="45"/>
        <v>0</v>
      </c>
      <c r="M112" s="104">
        <f t="shared" si="45"/>
        <v>0</v>
      </c>
      <c r="N112" s="104">
        <f t="shared" si="45"/>
        <v>0</v>
      </c>
      <c r="O112" s="104">
        <f t="shared" si="45"/>
        <v>0</v>
      </c>
      <c r="P112" s="104">
        <f t="shared" si="45"/>
        <v>0</v>
      </c>
      <c r="Q112" s="104">
        <f t="shared" si="45"/>
        <v>0</v>
      </c>
      <c r="R112" s="104">
        <f t="shared" si="45"/>
        <v>0</v>
      </c>
    </row>
    <row r="113" spans="1:18" s="7" customFormat="1" x14ac:dyDescent="0.2">
      <c r="A113" s="3"/>
      <c r="B113" s="3"/>
      <c r="C113" s="63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</row>
    <row r="114" spans="1:18" s="7" customFormat="1" x14ac:dyDescent="0.2">
      <c r="A114" s="3"/>
      <c r="B114" s="3"/>
      <c r="C114" s="63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</row>
    <row r="115" spans="1:18" s="7" customFormat="1" x14ac:dyDescent="0.2">
      <c r="A115" s="3"/>
      <c r="B115" s="3"/>
      <c r="C115" s="63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</row>
  </sheetData>
  <sheetProtection formatColumns="0" formatRows="0"/>
  <protectedRanges>
    <protectedRange sqref="B107:B110 B100:B101 B88:B92" name="Диапазон1_1"/>
    <protectedRange sqref="B99" name="Диапазон1_1_1"/>
  </protectedRanges>
  <mergeCells count="21">
    <mergeCell ref="B21:B23"/>
    <mergeCell ref="C21:C23"/>
    <mergeCell ref="D21:R21"/>
    <mergeCell ref="D22:H22"/>
    <mergeCell ref="I22:M22"/>
    <mergeCell ref="N22:R22"/>
    <mergeCell ref="B34:B35"/>
    <mergeCell ref="B45:B47"/>
    <mergeCell ref="C45:C47"/>
    <mergeCell ref="D45:R45"/>
    <mergeCell ref="D46:H46"/>
    <mergeCell ref="I46:M46"/>
    <mergeCell ref="I69:M69"/>
    <mergeCell ref="N69:R69"/>
    <mergeCell ref="B81:B82"/>
    <mergeCell ref="N46:R46"/>
    <mergeCell ref="B58:B59"/>
    <mergeCell ref="B68:B70"/>
    <mergeCell ref="C68:C70"/>
    <mergeCell ref="D68:R68"/>
    <mergeCell ref="D69:H69"/>
  </mergeCells>
  <conditionalFormatting sqref="E41:H41">
    <cfRule type="cellIs" dxfId="2" priority="17" operator="notEqual">
      <formula>0</formula>
    </cfRule>
  </conditionalFormatting>
  <conditionalFormatting sqref="J41:M41">
    <cfRule type="cellIs" dxfId="1" priority="2" operator="notEqual">
      <formula>0</formula>
    </cfRule>
  </conditionalFormatting>
  <conditionalFormatting sqref="O41:R41">
    <cfRule type="cellIs" dxfId="0" priority="1" operator="notEqual">
      <formula>0</formula>
    </cfRule>
  </conditionalFormatting>
  <pageMargins left="0.70866141732283472" right="0.31496062992125984" top="0.35433070866141736" bottom="0.35433070866141736" header="0.31496062992125984" footer="0.31496062992125984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>
    <tabColor rgb="FFCCFF99"/>
    <pageSetUpPr fitToPage="1"/>
  </sheetPr>
  <dimension ref="A1:V111"/>
  <sheetViews>
    <sheetView topLeftCell="A18" zoomScale="80" zoomScaleNormal="80" workbookViewId="0">
      <selection activeCell="D58" sqref="D58"/>
    </sheetView>
  </sheetViews>
  <sheetFormatPr defaultColWidth="9.140625" defaultRowHeight="12.75" x14ac:dyDescent="0.2"/>
  <cols>
    <col min="1" max="1" width="3.5703125" style="140" customWidth="1"/>
    <col min="2" max="2" width="44.140625" style="122" customWidth="1"/>
    <col min="3" max="3" width="11.5703125" style="122" customWidth="1"/>
    <col min="4" max="9" width="11.42578125" style="122" customWidth="1"/>
    <col min="10" max="10" width="14.5703125" style="122" customWidth="1"/>
    <col min="11" max="18" width="11.42578125" style="122" customWidth="1"/>
    <col min="19" max="16384" width="9.140625" style="122"/>
  </cols>
  <sheetData>
    <row r="1" customFormat="1" ht="15" hidden="1" x14ac:dyDescent="0.25"/>
    <row r="2" customFormat="1" ht="15" hidden="1" x14ac:dyDescent="0.25"/>
    <row r="3" customFormat="1" ht="15" hidden="1" x14ac:dyDescent="0.25"/>
    <row r="4" customFormat="1" ht="15" hidden="1" x14ac:dyDescent="0.25"/>
    <row r="5" customFormat="1" ht="15" hidden="1" x14ac:dyDescent="0.25"/>
    <row r="6" customFormat="1" ht="15" hidden="1" x14ac:dyDescent="0.25"/>
    <row r="7" customFormat="1" ht="15" hidden="1" x14ac:dyDescent="0.25"/>
    <row r="8" customFormat="1" ht="15" hidden="1" x14ac:dyDescent="0.25"/>
    <row r="9" customFormat="1" ht="15" hidden="1" x14ac:dyDescent="0.25"/>
    <row r="10" customFormat="1" ht="15" hidden="1" x14ac:dyDescent="0.25"/>
    <row r="11" customFormat="1" ht="15" hidden="1" x14ac:dyDescent="0.25"/>
    <row r="12" customFormat="1" ht="15" hidden="1" x14ac:dyDescent="0.25"/>
    <row r="13" customFormat="1" ht="15" hidden="1" x14ac:dyDescent="0.25"/>
    <row r="14" customFormat="1" ht="15" hidden="1" x14ac:dyDescent="0.25"/>
    <row r="15" customFormat="1" ht="15" hidden="1" x14ac:dyDescent="0.25"/>
    <row r="16" customFormat="1" ht="15" hidden="1" x14ac:dyDescent="0.25"/>
    <row r="17" spans="1:22" customFormat="1" ht="15" hidden="1" x14ac:dyDescent="0.25"/>
    <row r="18" spans="1:22" customFormat="1" ht="15" x14ac:dyDescent="0.25"/>
    <row r="19" spans="1:22" s="44" customFormat="1" x14ac:dyDescent="0.2">
      <c r="A19" s="3"/>
      <c r="B19" s="4" t="s">
        <v>38</v>
      </c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</row>
    <row r="20" spans="1:22" s="44" customFormat="1" ht="13.5" thickBot="1" x14ac:dyDescent="0.25">
      <c r="A20" s="3"/>
      <c r="B20" s="3"/>
      <c r="C20" s="63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2" s="44" customFormat="1" ht="12.75" customHeight="1" x14ac:dyDescent="0.2">
      <c r="A21" s="3"/>
      <c r="B21" s="223" t="s">
        <v>1</v>
      </c>
      <c r="C21" s="226" t="s">
        <v>2</v>
      </c>
      <c r="D21" s="218" t="s">
        <v>54</v>
      </c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20"/>
      <c r="S21" s="64"/>
      <c r="T21" s="64"/>
      <c r="U21" s="64"/>
      <c r="V21" s="64"/>
    </row>
    <row r="22" spans="1:22" s="44" customFormat="1" ht="12.75" customHeight="1" x14ac:dyDescent="0.2">
      <c r="A22" s="3"/>
      <c r="B22" s="224"/>
      <c r="C22" s="227"/>
      <c r="D22" s="229" t="s">
        <v>3</v>
      </c>
      <c r="E22" s="230"/>
      <c r="F22" s="230"/>
      <c r="G22" s="230"/>
      <c r="H22" s="231"/>
      <c r="I22" s="232" t="s">
        <v>4</v>
      </c>
      <c r="J22" s="230"/>
      <c r="K22" s="230"/>
      <c r="L22" s="230"/>
      <c r="M22" s="231"/>
      <c r="N22" s="232" t="s">
        <v>5</v>
      </c>
      <c r="O22" s="230"/>
      <c r="P22" s="230"/>
      <c r="Q22" s="230"/>
      <c r="R22" s="233"/>
      <c r="S22" s="64"/>
      <c r="T22" s="64"/>
      <c r="U22" s="64"/>
      <c r="V22" s="64"/>
    </row>
    <row r="23" spans="1:22" s="44" customFormat="1" ht="13.5" thickBot="1" x14ac:dyDescent="0.25">
      <c r="A23" s="3"/>
      <c r="B23" s="225"/>
      <c r="C23" s="228"/>
      <c r="D23" s="11" t="s">
        <v>6</v>
      </c>
      <c r="E23" s="12" t="s">
        <v>7</v>
      </c>
      <c r="F23" s="12" t="s">
        <v>8</v>
      </c>
      <c r="G23" s="12" t="s">
        <v>9</v>
      </c>
      <c r="H23" s="12" t="s">
        <v>10</v>
      </c>
      <c r="I23" s="12" t="s">
        <v>6</v>
      </c>
      <c r="J23" s="12" t="s">
        <v>7</v>
      </c>
      <c r="K23" s="12" t="s">
        <v>8</v>
      </c>
      <c r="L23" s="12" t="s">
        <v>9</v>
      </c>
      <c r="M23" s="12" t="s">
        <v>10</v>
      </c>
      <c r="N23" s="12" t="s">
        <v>6</v>
      </c>
      <c r="O23" s="12" t="s">
        <v>7</v>
      </c>
      <c r="P23" s="12" t="s">
        <v>8</v>
      </c>
      <c r="Q23" s="12" t="s">
        <v>9</v>
      </c>
      <c r="R23" s="14" t="s">
        <v>10</v>
      </c>
      <c r="S23" s="64"/>
      <c r="T23" s="64"/>
      <c r="U23" s="64"/>
      <c r="V23" s="64"/>
    </row>
    <row r="24" spans="1:22" s="44" customFormat="1" x14ac:dyDescent="0.2">
      <c r="A24" s="3"/>
      <c r="B24" s="65" t="s">
        <v>39</v>
      </c>
      <c r="C24" s="149" t="s">
        <v>40</v>
      </c>
      <c r="D24" s="19">
        <f>D30+D31+D32+D33</f>
        <v>25.406333333333329</v>
      </c>
      <c r="E24" s="18">
        <f>E30+E31+E32+E33</f>
        <v>25.406333333333329</v>
      </c>
      <c r="F24" s="18">
        <f>F27+F30+F31+F32+F33</f>
        <v>0</v>
      </c>
      <c r="G24" s="18">
        <f>G33+G32+G31+G30+G25</f>
        <v>19.373333333333331</v>
      </c>
      <c r="H24" s="20">
        <f>H33+H32+H31+H30+H29</f>
        <v>8.3333333300572576E-6</v>
      </c>
      <c r="I24" s="19">
        <f>I30+I31+I32+I33</f>
        <v>25.172499999999999</v>
      </c>
      <c r="J24" s="18">
        <f>J30+J31+J32+J33</f>
        <v>25.172499999999999</v>
      </c>
      <c r="K24" s="18">
        <f>K27+K30+K31+K32+K33</f>
        <v>0</v>
      </c>
      <c r="L24" s="18">
        <f>L33+L32+L31+L30+L25</f>
        <v>19.139500000000002</v>
      </c>
      <c r="M24" s="20">
        <f>M33+M32+M31+M30+M29</f>
        <v>-3.3333333330887172E-5</v>
      </c>
      <c r="N24" s="19">
        <f>N30+N31+N32+N33</f>
        <v>25.640166666666662</v>
      </c>
      <c r="O24" s="18">
        <f>O30+O31+O32+O33</f>
        <v>25.640166666666662</v>
      </c>
      <c r="P24" s="18">
        <f>P27+P30+P31+P32+P33</f>
        <v>0</v>
      </c>
      <c r="Q24" s="18">
        <f>Q33+Q32+Q31+Q30+Q25</f>
        <v>19.607166666666664</v>
      </c>
      <c r="R24" s="20">
        <f>R33+R32+R31+R30+R29</f>
        <v>4.9999999998107114E-5</v>
      </c>
      <c r="S24" s="64"/>
      <c r="T24" s="64"/>
      <c r="U24" s="64"/>
      <c r="V24" s="64"/>
    </row>
    <row r="25" spans="1:22" s="44" customFormat="1" x14ac:dyDescent="0.2">
      <c r="A25" s="3"/>
      <c r="B25" s="153" t="s">
        <v>13</v>
      </c>
      <c r="C25" s="126" t="s">
        <v>40</v>
      </c>
      <c r="D25" s="26" t="s">
        <v>14</v>
      </c>
      <c r="E25" s="24" t="s">
        <v>14</v>
      </c>
      <c r="F25" s="25">
        <f>F27</f>
        <v>0</v>
      </c>
      <c r="G25" s="25">
        <f>IF((G28+G27)=0,0,(G28+G27))</f>
        <v>19.373333333333331</v>
      </c>
      <c r="H25" s="39">
        <f>IF(H29=0,0,H29)</f>
        <v>8.3333333300572576E-6</v>
      </c>
      <c r="I25" s="26" t="s">
        <v>14</v>
      </c>
      <c r="J25" s="24" t="s">
        <v>14</v>
      </c>
      <c r="K25" s="25">
        <f>K27</f>
        <v>0</v>
      </c>
      <c r="L25" s="25">
        <f>IF((L28+L27)=0,0,(L28+L27))</f>
        <v>19.139500000000002</v>
      </c>
      <c r="M25" s="39">
        <f>IF(M29=0,0,M29)</f>
        <v>-3.3333333330887172E-5</v>
      </c>
      <c r="N25" s="26" t="s">
        <v>14</v>
      </c>
      <c r="O25" s="24" t="s">
        <v>14</v>
      </c>
      <c r="P25" s="25">
        <f>P27</f>
        <v>0</v>
      </c>
      <c r="Q25" s="25">
        <f>IF((Q28+Q27)=0,0,(Q28+Q27))</f>
        <v>19.607166666666664</v>
      </c>
      <c r="R25" s="39">
        <f>IF(R29=0,0,R29)</f>
        <v>4.9999999998107114E-5</v>
      </c>
      <c r="S25" s="64"/>
      <c r="T25" s="64"/>
      <c r="U25" s="64"/>
      <c r="V25" s="64"/>
    </row>
    <row r="26" spans="1:22" s="44" customFormat="1" x14ac:dyDescent="0.2">
      <c r="A26" s="3"/>
      <c r="B26" s="153" t="s">
        <v>15</v>
      </c>
      <c r="C26" s="126" t="s">
        <v>40</v>
      </c>
      <c r="D26" s="26" t="s">
        <v>14</v>
      </c>
      <c r="E26" s="24" t="s">
        <v>14</v>
      </c>
      <c r="F26" s="24" t="s">
        <v>14</v>
      </c>
      <c r="G26" s="24" t="s">
        <v>14</v>
      </c>
      <c r="H26" s="29" t="s">
        <v>14</v>
      </c>
      <c r="I26" s="26" t="s">
        <v>14</v>
      </c>
      <c r="J26" s="24" t="s">
        <v>14</v>
      </c>
      <c r="K26" s="24" t="s">
        <v>14</v>
      </c>
      <c r="L26" s="24" t="s">
        <v>14</v>
      </c>
      <c r="M26" s="29" t="s">
        <v>14</v>
      </c>
      <c r="N26" s="26" t="s">
        <v>14</v>
      </c>
      <c r="O26" s="24" t="s">
        <v>14</v>
      </c>
      <c r="P26" s="24" t="s">
        <v>14</v>
      </c>
      <c r="Q26" s="24" t="s">
        <v>14</v>
      </c>
      <c r="R26" s="29" t="s">
        <v>14</v>
      </c>
      <c r="S26" s="64"/>
      <c r="T26" s="64"/>
      <c r="U26" s="64"/>
      <c r="V26" s="64"/>
    </row>
    <row r="27" spans="1:22" s="44" customFormat="1" x14ac:dyDescent="0.2">
      <c r="A27" s="3"/>
      <c r="B27" s="128" t="s">
        <v>7</v>
      </c>
      <c r="C27" s="127" t="s">
        <v>40</v>
      </c>
      <c r="D27" s="33" t="s">
        <v>14</v>
      </c>
      <c r="E27" s="32" t="s">
        <v>14</v>
      </c>
      <c r="F27" s="25">
        <f>IF(('Баланс ЭЭ'!F30+'Баланс ЭЭ'!F31+'Баланс ЭЭ'!F32+'Баланс ЭЭ'!F33)=0,0,'Баланс ЭЭ'!F27/('Баланс ЭЭ'!F30+'Баланс ЭЭ'!F31+'Баланс ЭЭ'!F32+'Баланс ЭЭ'!F33)*('Баланс Мощности'!F30+'Баланс Мощности'!F31+'Баланс Мощности'!F32+'Баланс Мощности'!F33))</f>
        <v>0</v>
      </c>
      <c r="G27" s="25">
        <f>E24-E34-E36-E37-F27</f>
        <v>19.373333333333331</v>
      </c>
      <c r="H27" s="29" t="s">
        <v>14</v>
      </c>
      <c r="I27" s="33" t="s">
        <v>14</v>
      </c>
      <c r="J27" s="32" t="s">
        <v>14</v>
      </c>
      <c r="K27" s="25">
        <f>IF(('Баланс ЭЭ'!K30+'Баланс ЭЭ'!K31+'Баланс ЭЭ'!K32+'Баланс ЭЭ'!K33)=0,0,'Баланс ЭЭ'!K27/('Баланс ЭЭ'!K30+'Баланс ЭЭ'!K31+'Баланс ЭЭ'!K32+'Баланс ЭЭ'!K33)*('Баланс Мощности'!K30+'Баланс Мощности'!K31+'Баланс Мощности'!K32+'Баланс Мощности'!K33))</f>
        <v>0</v>
      </c>
      <c r="L27" s="25">
        <f>J24-J34-J36-J37-K27</f>
        <v>19.139500000000002</v>
      </c>
      <c r="M27" s="29" t="s">
        <v>14</v>
      </c>
      <c r="N27" s="33" t="s">
        <v>14</v>
      </c>
      <c r="O27" s="32" t="s">
        <v>14</v>
      </c>
      <c r="P27" s="25">
        <f>IF(('Баланс ЭЭ'!P30+'Баланс ЭЭ'!P31+'Баланс ЭЭ'!P32+'Баланс ЭЭ'!P33)=0,0,'Баланс ЭЭ'!P27/('Баланс ЭЭ'!P30+'Баланс ЭЭ'!P31+'Баланс ЭЭ'!P32+'Баланс ЭЭ'!P33)*('Баланс Мощности'!P30+'Баланс Мощности'!P31+'Баланс Мощности'!P32+'Баланс Мощности'!P33))</f>
        <v>0</v>
      </c>
      <c r="Q27" s="25">
        <f>O24-O34-O36-O37-P27</f>
        <v>19.607166666666664</v>
      </c>
      <c r="R27" s="29" t="s">
        <v>14</v>
      </c>
      <c r="S27" s="64"/>
      <c r="T27" s="64"/>
      <c r="U27" s="64"/>
      <c r="V27" s="64"/>
    </row>
    <row r="28" spans="1:22" s="44" customFormat="1" x14ac:dyDescent="0.2">
      <c r="A28" s="3"/>
      <c r="B28" s="128" t="s">
        <v>8</v>
      </c>
      <c r="C28" s="127" t="s">
        <v>40</v>
      </c>
      <c r="D28" s="33" t="s">
        <v>14</v>
      </c>
      <c r="E28" s="32" t="s">
        <v>14</v>
      </c>
      <c r="F28" s="24" t="s">
        <v>14</v>
      </c>
      <c r="G28" s="25">
        <f>F24-F34-F36-F37</f>
        <v>0</v>
      </c>
      <c r="H28" s="29" t="s">
        <v>14</v>
      </c>
      <c r="I28" s="33" t="s">
        <v>14</v>
      </c>
      <c r="J28" s="32" t="s">
        <v>14</v>
      </c>
      <c r="K28" s="24" t="s">
        <v>14</v>
      </c>
      <c r="L28" s="25">
        <f>K24-K34-K36-K37</f>
        <v>0</v>
      </c>
      <c r="M28" s="29" t="s">
        <v>14</v>
      </c>
      <c r="N28" s="33" t="s">
        <v>14</v>
      </c>
      <c r="O28" s="32" t="s">
        <v>14</v>
      </c>
      <c r="P28" s="24" t="s">
        <v>14</v>
      </c>
      <c r="Q28" s="25">
        <f>P24-P34-P36-P37</f>
        <v>0</v>
      </c>
      <c r="R28" s="29" t="s">
        <v>14</v>
      </c>
      <c r="S28" s="64"/>
      <c r="T28" s="64"/>
      <c r="U28" s="64"/>
      <c r="V28" s="64"/>
    </row>
    <row r="29" spans="1:22" s="44" customFormat="1" x14ac:dyDescent="0.2">
      <c r="A29" s="3"/>
      <c r="B29" s="128" t="s">
        <v>9</v>
      </c>
      <c r="C29" s="127" t="s">
        <v>40</v>
      </c>
      <c r="D29" s="33" t="s">
        <v>14</v>
      </c>
      <c r="E29" s="32" t="s">
        <v>14</v>
      </c>
      <c r="F29" s="32" t="s">
        <v>14</v>
      </c>
      <c r="G29" s="32" t="s">
        <v>14</v>
      </c>
      <c r="H29" s="39">
        <f>G24-G34-G36-G37</f>
        <v>8.3333333300572576E-6</v>
      </c>
      <c r="I29" s="33" t="s">
        <v>14</v>
      </c>
      <c r="J29" s="32" t="s">
        <v>14</v>
      </c>
      <c r="K29" s="32" t="s">
        <v>14</v>
      </c>
      <c r="L29" s="32" t="s">
        <v>14</v>
      </c>
      <c r="M29" s="39">
        <f>L24-L34-L36-L37</f>
        <v>-3.3333333330887172E-5</v>
      </c>
      <c r="N29" s="33" t="s">
        <v>14</v>
      </c>
      <c r="O29" s="32" t="s">
        <v>14</v>
      </c>
      <c r="P29" s="32" t="s">
        <v>14</v>
      </c>
      <c r="Q29" s="32" t="s">
        <v>14</v>
      </c>
      <c r="R29" s="39">
        <f>Q24-Q34-Q36-Q37</f>
        <v>4.9999999998107114E-5</v>
      </c>
      <c r="S29" s="64"/>
      <c r="T29" s="64"/>
      <c r="U29" s="64"/>
      <c r="V29" s="64"/>
    </row>
    <row r="30" spans="1:22" s="44" customFormat="1" x14ac:dyDescent="0.2">
      <c r="A30" s="3"/>
      <c r="B30" s="128" t="s">
        <v>16</v>
      </c>
      <c r="C30" s="127" t="s">
        <v>40</v>
      </c>
      <c r="D30" s="142">
        <f>SUM(E30:H30)</f>
        <v>0</v>
      </c>
      <c r="E30" s="34">
        <f>IFERROR(AVERAGE(J30,O30),0)</f>
        <v>0</v>
      </c>
      <c r="F30" s="34">
        <f t="shared" ref="F30:F34" si="0">IFERROR(AVERAGE(K30,P30),0)</f>
        <v>0</v>
      </c>
      <c r="G30" s="34">
        <f t="shared" ref="G30:G34" si="1">IFERROR(AVERAGE(L30,Q30),0)</f>
        <v>0</v>
      </c>
      <c r="H30" s="34">
        <f t="shared" ref="H30:H34" si="2">IFERROR(AVERAGE(M30,R30),0)</f>
        <v>0</v>
      </c>
      <c r="I30" s="142">
        <f>SUM(J30:M30)</f>
        <v>0</v>
      </c>
      <c r="J30" s="34"/>
      <c r="K30" s="34"/>
      <c r="L30" s="34"/>
      <c r="M30" s="34"/>
      <c r="N30" s="142">
        <f>SUM(O30:R30)</f>
        <v>0</v>
      </c>
      <c r="O30" s="34"/>
      <c r="P30" s="34"/>
      <c r="Q30" s="34"/>
      <c r="R30" s="35"/>
      <c r="S30" s="64"/>
      <c r="T30" s="64"/>
      <c r="U30" s="64"/>
      <c r="V30" s="64"/>
    </row>
    <row r="31" spans="1:22" s="44" customFormat="1" x14ac:dyDescent="0.2">
      <c r="A31" s="3"/>
      <c r="B31" s="128" t="s">
        <v>17</v>
      </c>
      <c r="C31" s="127" t="s">
        <v>40</v>
      </c>
      <c r="D31" s="142">
        <f>SUM(E31:H31)</f>
        <v>25.406333333333329</v>
      </c>
      <c r="E31" s="34">
        <f t="shared" ref="E31:E33" si="3">IFERROR(AVERAGE(J31,O31),0)</f>
        <v>25.406333333333329</v>
      </c>
      <c r="F31" s="34">
        <f t="shared" si="0"/>
        <v>0</v>
      </c>
      <c r="G31" s="34">
        <f t="shared" si="1"/>
        <v>0</v>
      </c>
      <c r="H31" s="34">
        <f t="shared" si="2"/>
        <v>0</v>
      </c>
      <c r="I31" s="142">
        <f>SUM(J31:M31)</f>
        <v>25.172499999999999</v>
      </c>
      <c r="J31" s="34">
        <v>25.172499999999999</v>
      </c>
      <c r="K31" s="34"/>
      <c r="L31" s="34"/>
      <c r="M31" s="34"/>
      <c r="N31" s="142">
        <f>SUM(O31:R31)</f>
        <v>25.640166666666662</v>
      </c>
      <c r="O31" s="34">
        <v>25.640166666666662</v>
      </c>
      <c r="P31" s="34"/>
      <c r="Q31" s="34"/>
      <c r="R31" s="35"/>
      <c r="S31" s="64"/>
      <c r="T31" s="64"/>
      <c r="U31" s="64"/>
      <c r="V31" s="64"/>
    </row>
    <row r="32" spans="1:22" s="44" customFormat="1" x14ac:dyDescent="0.2">
      <c r="A32" s="3"/>
      <c r="B32" s="128" t="s">
        <v>52</v>
      </c>
      <c r="C32" s="127" t="s">
        <v>40</v>
      </c>
      <c r="D32" s="142">
        <f>SUM(E32:H32)</f>
        <v>0</v>
      </c>
      <c r="E32" s="34">
        <f t="shared" si="3"/>
        <v>0</v>
      </c>
      <c r="F32" s="34">
        <f t="shared" si="0"/>
        <v>0</v>
      </c>
      <c r="G32" s="34">
        <f t="shared" si="1"/>
        <v>0</v>
      </c>
      <c r="H32" s="34">
        <f t="shared" si="2"/>
        <v>0</v>
      </c>
      <c r="I32" s="142">
        <f>SUM(J32:M32)</f>
        <v>0</v>
      </c>
      <c r="J32" s="34"/>
      <c r="K32" s="34"/>
      <c r="L32" s="34"/>
      <c r="M32" s="34"/>
      <c r="N32" s="142">
        <f>SUM(O32:R32)</f>
        <v>0</v>
      </c>
      <c r="O32" s="34"/>
      <c r="P32" s="34"/>
      <c r="Q32" s="34"/>
      <c r="R32" s="35"/>
      <c r="S32" s="64"/>
      <c r="T32" s="64"/>
      <c r="U32" s="64"/>
      <c r="V32" s="64"/>
    </row>
    <row r="33" spans="1:22" s="44" customFormat="1" x14ac:dyDescent="0.2">
      <c r="A33" s="3"/>
      <c r="B33" s="128" t="s">
        <v>41</v>
      </c>
      <c r="C33" s="127" t="s">
        <v>40</v>
      </c>
      <c r="D33" s="142">
        <f>SUM(E33:H33)</f>
        <v>0</v>
      </c>
      <c r="E33" s="34">
        <f t="shared" si="3"/>
        <v>0</v>
      </c>
      <c r="F33" s="34">
        <f t="shared" si="0"/>
        <v>0</v>
      </c>
      <c r="G33" s="34">
        <f t="shared" si="1"/>
        <v>0</v>
      </c>
      <c r="H33" s="34">
        <f t="shared" si="2"/>
        <v>0</v>
      </c>
      <c r="I33" s="142">
        <f>SUM(J33:M33)</f>
        <v>0</v>
      </c>
      <c r="J33" s="34"/>
      <c r="K33" s="34"/>
      <c r="L33" s="34"/>
      <c r="M33" s="34"/>
      <c r="N33" s="142">
        <f>SUM(O33:R33)</f>
        <v>0</v>
      </c>
      <c r="O33" s="34"/>
      <c r="P33" s="34"/>
      <c r="Q33" s="34"/>
      <c r="R33" s="35"/>
      <c r="S33" s="64"/>
      <c r="T33" s="64"/>
      <c r="U33" s="64"/>
      <c r="V33" s="64"/>
    </row>
    <row r="34" spans="1:22" s="44" customFormat="1" x14ac:dyDescent="0.2">
      <c r="A34" s="3"/>
      <c r="B34" s="213" t="s">
        <v>19</v>
      </c>
      <c r="C34" s="148" t="s">
        <v>40</v>
      </c>
      <c r="D34" s="36">
        <f>SUM(E34:H34)</f>
        <v>0.81312499999999999</v>
      </c>
      <c r="E34" s="34">
        <f>IFERROR(AVERAGE(J34,O34),0)</f>
        <v>0.19270000000000001</v>
      </c>
      <c r="F34" s="34">
        <f t="shared" si="0"/>
        <v>0</v>
      </c>
      <c r="G34" s="34">
        <f t="shared" si="1"/>
        <v>0.620425</v>
      </c>
      <c r="H34" s="34">
        <f t="shared" si="2"/>
        <v>0</v>
      </c>
      <c r="I34" s="36">
        <f>SUM(J34:M34)</f>
        <v>0.80803333333333338</v>
      </c>
      <c r="J34" s="34">
        <v>0.19270000000000001</v>
      </c>
      <c r="K34" s="34"/>
      <c r="L34" s="34">
        <v>0.6153333333333334</v>
      </c>
      <c r="M34" s="34"/>
      <c r="N34" s="36">
        <f>SUM(O34:R34)</f>
        <v>0.8182166666666667</v>
      </c>
      <c r="O34" s="34">
        <v>0.19270000000000001</v>
      </c>
      <c r="P34" s="34"/>
      <c r="Q34" s="34">
        <v>0.62551666666666672</v>
      </c>
      <c r="R34" s="35"/>
      <c r="S34" s="64"/>
      <c r="T34" s="64"/>
      <c r="U34" s="64"/>
      <c r="V34" s="64"/>
    </row>
    <row r="35" spans="1:22" s="44" customFormat="1" x14ac:dyDescent="0.2">
      <c r="A35" s="3"/>
      <c r="B35" s="214"/>
      <c r="C35" s="126" t="s">
        <v>20</v>
      </c>
      <c r="D35" s="142">
        <f>IFERROR(D34/D24*100,0)</f>
        <v>3.2004815072357293</v>
      </c>
      <c r="E35" s="25">
        <f t="shared" ref="E35:H35" si="4">IFERROR(E34/E24*100,0)</f>
        <v>0.75847229693383555</v>
      </c>
      <c r="F35" s="25">
        <f t="shared" si="4"/>
        <v>0</v>
      </c>
      <c r="G35" s="25">
        <f t="shared" si="4"/>
        <v>3.202469029593944</v>
      </c>
      <c r="H35" s="39">
        <f t="shared" si="4"/>
        <v>0</v>
      </c>
      <c r="I35" s="142">
        <f>IFERROR(I34/I24*100,0)</f>
        <v>3.2099844406925553</v>
      </c>
      <c r="J35" s="25">
        <f t="shared" ref="J35" si="5">IFERROR(J34/J24*100,0)</f>
        <v>0.7655179263084716</v>
      </c>
      <c r="K35" s="25">
        <f t="shared" ref="K35" si="6">IFERROR(K34/K24*100,0)</f>
        <v>0</v>
      </c>
      <c r="L35" s="25">
        <f t="shared" ref="L35" si="7">IFERROR(L34/L24*100,0)</f>
        <v>3.2149916838649566</v>
      </c>
      <c r="M35" s="39">
        <f t="shared" ref="M35" si="8">IFERROR(M34/M24*100,0)</f>
        <v>0</v>
      </c>
      <c r="N35" s="142">
        <f>IFERROR(N34/N24*100,0)</f>
        <v>3.191151903588771</v>
      </c>
      <c r="O35" s="25">
        <f t="shared" ref="O35" si="9">IFERROR(O34/O24*100,0)</f>
        <v>0.751555177098433</v>
      </c>
      <c r="P35" s="25">
        <f t="shared" ref="P35" si="10">IFERROR(P34/P24*100,0)</f>
        <v>0</v>
      </c>
      <c r="Q35" s="25">
        <f t="shared" ref="Q35" si="11">IFERROR(Q34/Q24*100,0)</f>
        <v>3.1902450634546899</v>
      </c>
      <c r="R35" s="39">
        <f t="shared" ref="R35" si="12">IFERROR(R34/R24*100,0)</f>
        <v>0</v>
      </c>
      <c r="S35" s="64"/>
      <c r="T35" s="64"/>
      <c r="U35" s="64"/>
      <c r="V35" s="64"/>
    </row>
    <row r="36" spans="1:22" s="44" customFormat="1" ht="25.5" x14ac:dyDescent="0.2">
      <c r="A36" s="3"/>
      <c r="B36" s="89" t="s">
        <v>42</v>
      </c>
      <c r="C36" s="129" t="s">
        <v>40</v>
      </c>
      <c r="D36" s="36">
        <f>SUM(E36:H36)</f>
        <v>0</v>
      </c>
      <c r="E36" s="34">
        <f t="shared" ref="E36:H36" si="13">IFERROR(AVERAGE(J36,O36),0)</f>
        <v>0</v>
      </c>
      <c r="F36" s="34">
        <f t="shared" si="13"/>
        <v>0</v>
      </c>
      <c r="G36" s="34">
        <f t="shared" si="13"/>
        <v>0</v>
      </c>
      <c r="H36" s="35">
        <f t="shared" si="13"/>
        <v>0</v>
      </c>
      <c r="I36" s="36">
        <f>SUM(J36:M36)</f>
        <v>0</v>
      </c>
      <c r="J36" s="34"/>
      <c r="K36" s="34"/>
      <c r="L36" s="34"/>
      <c r="M36" s="35"/>
      <c r="N36" s="36">
        <f>SUM(O36:R36)</f>
        <v>0</v>
      </c>
      <c r="O36" s="34"/>
      <c r="P36" s="34"/>
      <c r="Q36" s="34"/>
      <c r="R36" s="35"/>
      <c r="S36" s="64"/>
      <c r="T36" s="64"/>
      <c r="U36" s="64"/>
      <c r="V36" s="64"/>
    </row>
    <row r="37" spans="1:22" s="44" customFormat="1" x14ac:dyDescent="0.2">
      <c r="A37" s="3"/>
      <c r="B37" s="90" t="s">
        <v>43</v>
      </c>
      <c r="C37" s="130" t="s">
        <v>40</v>
      </c>
      <c r="D37" s="36">
        <f>D24-D34-D36</f>
        <v>24.59320833333333</v>
      </c>
      <c r="E37" s="27">
        <f>E40+E39+E38</f>
        <v>5.8403</v>
      </c>
      <c r="F37" s="27">
        <f>F40+F39+F38</f>
        <v>0</v>
      </c>
      <c r="G37" s="27">
        <f>G40+G39+G38</f>
        <v>18.7529</v>
      </c>
      <c r="H37" s="28">
        <f>H40+H39+H38</f>
        <v>0</v>
      </c>
      <c r="I37" s="36">
        <f>I24-I34-I36</f>
        <v>24.364466666666665</v>
      </c>
      <c r="J37" s="27">
        <f>J40+J39+J38</f>
        <v>5.8403</v>
      </c>
      <c r="K37" s="27">
        <f>K40+K39+K38</f>
        <v>0</v>
      </c>
      <c r="L37" s="27">
        <f>L40+L39+L38</f>
        <v>18.5242</v>
      </c>
      <c r="M37" s="28">
        <f>M40+M39+M38</f>
        <v>0</v>
      </c>
      <c r="N37" s="36">
        <f>N24-N34-N36</f>
        <v>24.821949999999994</v>
      </c>
      <c r="O37" s="27">
        <f>O40+O39+O38</f>
        <v>5.8403</v>
      </c>
      <c r="P37" s="27">
        <f>P40+P39+P38</f>
        <v>0</v>
      </c>
      <c r="Q37" s="27">
        <f>Q40+Q39+Q38</f>
        <v>18.9816</v>
      </c>
      <c r="R37" s="28">
        <f>R40+R39+R38</f>
        <v>0</v>
      </c>
      <c r="S37" s="64"/>
      <c r="T37" s="64"/>
      <c r="U37" s="64"/>
      <c r="V37" s="64"/>
    </row>
    <row r="38" spans="1:22" s="44" customFormat="1" ht="25.5" x14ac:dyDescent="0.2">
      <c r="A38" s="3"/>
      <c r="B38" s="154" t="s">
        <v>44</v>
      </c>
      <c r="C38" s="127" t="s">
        <v>40</v>
      </c>
      <c r="D38" s="142">
        <f>SUM(E38:H38)</f>
        <v>0</v>
      </c>
      <c r="E38" s="34">
        <f t="shared" ref="E38:E40" si="14">IFERROR(AVERAGE(J38,O38),0)</f>
        <v>0</v>
      </c>
      <c r="F38" s="34">
        <f t="shared" ref="F38:F40" si="15">IFERROR(AVERAGE(K38,P38),0)</f>
        <v>0</v>
      </c>
      <c r="G38" s="34">
        <f t="shared" ref="G38:G40" si="16">IFERROR(AVERAGE(L38,Q38),0)</f>
        <v>0</v>
      </c>
      <c r="H38" s="34">
        <f t="shared" ref="H38:H40" si="17">IFERROR(AVERAGE(M38,R38),0)</f>
        <v>0</v>
      </c>
      <c r="I38" s="142">
        <f>SUM(J38:M38)</f>
        <v>0</v>
      </c>
      <c r="J38" s="34"/>
      <c r="K38" s="34"/>
      <c r="L38" s="34"/>
      <c r="M38" s="34"/>
      <c r="N38" s="142">
        <f>SUM(O38:R38)</f>
        <v>0</v>
      </c>
      <c r="O38" s="34"/>
      <c r="P38" s="34"/>
      <c r="Q38" s="34"/>
      <c r="R38" s="35"/>
      <c r="S38" s="64"/>
      <c r="T38" s="64"/>
      <c r="U38" s="64"/>
      <c r="V38" s="64"/>
    </row>
    <row r="39" spans="1:22" s="44" customFormat="1" ht="13.5" thickBot="1" x14ac:dyDescent="0.25">
      <c r="A39" s="3"/>
      <c r="B39" s="93" t="s">
        <v>45</v>
      </c>
      <c r="C39" s="150" t="s">
        <v>40</v>
      </c>
      <c r="D39" s="143">
        <f>SUM(E39:H39)</f>
        <v>16.966999999999999</v>
      </c>
      <c r="E39" s="144">
        <f t="shared" si="14"/>
        <v>5.8403</v>
      </c>
      <c r="F39" s="144">
        <f t="shared" si="15"/>
        <v>0</v>
      </c>
      <c r="G39" s="144">
        <f t="shared" si="16"/>
        <v>11.1267</v>
      </c>
      <c r="H39" s="145">
        <f t="shared" si="17"/>
        <v>0</v>
      </c>
      <c r="I39" s="143">
        <f>SUM(J39:M39)</f>
        <v>16.966999999999999</v>
      </c>
      <c r="J39" s="144">
        <v>5.8403</v>
      </c>
      <c r="K39" s="144"/>
      <c r="L39" s="144">
        <v>11.1267</v>
      </c>
      <c r="M39" s="145"/>
      <c r="N39" s="143">
        <f>SUM(O39:R39)</f>
        <v>16.966999999999999</v>
      </c>
      <c r="O39" s="144">
        <v>5.8403</v>
      </c>
      <c r="P39" s="144"/>
      <c r="Q39" s="144">
        <v>11.1267</v>
      </c>
      <c r="R39" s="145"/>
      <c r="S39" s="64"/>
      <c r="T39" s="64"/>
      <c r="U39" s="64"/>
      <c r="V39" s="64"/>
    </row>
    <row r="40" spans="1:22" s="44" customFormat="1" ht="26.25" thickBot="1" x14ac:dyDescent="0.25">
      <c r="A40" s="3"/>
      <c r="B40" s="155" t="s">
        <v>53</v>
      </c>
      <c r="C40" s="151" t="s">
        <v>40</v>
      </c>
      <c r="D40" s="50">
        <f>SUM(E40:H40)</f>
        <v>7.6261999999999999</v>
      </c>
      <c r="E40" s="146">
        <f t="shared" si="14"/>
        <v>0</v>
      </c>
      <c r="F40" s="146">
        <f t="shared" si="15"/>
        <v>0</v>
      </c>
      <c r="G40" s="146">
        <f t="shared" si="16"/>
        <v>7.6261999999999999</v>
      </c>
      <c r="H40" s="147">
        <f t="shared" si="17"/>
        <v>0</v>
      </c>
      <c r="I40" s="50">
        <f>SUM(J40:M40)</f>
        <v>7.3975</v>
      </c>
      <c r="J40" s="146"/>
      <c r="K40" s="146"/>
      <c r="L40" s="146">
        <v>7.3975</v>
      </c>
      <c r="M40" s="147"/>
      <c r="N40" s="50">
        <f>SUM(O40:R40)</f>
        <v>7.8548999999999998</v>
      </c>
      <c r="O40" s="146"/>
      <c r="P40" s="146"/>
      <c r="Q40" s="146">
        <v>7.8548999999999998</v>
      </c>
      <c r="R40" s="147"/>
      <c r="S40" s="64"/>
      <c r="T40" s="64"/>
      <c r="U40" s="64"/>
      <c r="V40" s="64"/>
    </row>
    <row r="41" spans="1:22" s="125" customFormat="1" ht="13.5" thickBot="1" x14ac:dyDescent="0.25">
      <c r="A41" s="51"/>
      <c r="B41" s="156" t="s">
        <v>26</v>
      </c>
      <c r="C41" s="152"/>
      <c r="D41" s="55" t="s">
        <v>14</v>
      </c>
      <c r="E41" s="54">
        <f>E24-E34-E36-E38-E39-E40-F27-G27</f>
        <v>0</v>
      </c>
      <c r="F41" s="54">
        <f>F24-F34-F36-F38-F39-F40-G28</f>
        <v>0</v>
      </c>
      <c r="G41" s="54">
        <f>G24-G34-G36-G38-G39-G40-H29</f>
        <v>8.8817841970012523E-16</v>
      </c>
      <c r="H41" s="123">
        <f>H24-H34-H36-H38-H39-H40</f>
        <v>8.3333333300572576E-6</v>
      </c>
      <c r="I41" s="55" t="s">
        <v>14</v>
      </c>
      <c r="J41" s="54">
        <f>J24-J34-J36-J38-J39-J40-K27-L27</f>
        <v>0</v>
      </c>
      <c r="K41" s="54">
        <f>K24-K34-K36-K38-K39-K40-L28</f>
        <v>0</v>
      </c>
      <c r="L41" s="54">
        <f>L24-L34-L36-L38-L39-L40-M29</f>
        <v>8.8817841970012523E-16</v>
      </c>
      <c r="M41" s="123">
        <f>M24-M34-M36-M38-M39-M40</f>
        <v>-3.3333333330887172E-5</v>
      </c>
      <c r="N41" s="55" t="s">
        <v>14</v>
      </c>
      <c r="O41" s="54">
        <f>O24-O34-O36-O38-O39-O40-P27-Q27</f>
        <v>0</v>
      </c>
      <c r="P41" s="54">
        <f>P24-P34-P36-P38-P39-P40-Q28</f>
        <v>0</v>
      </c>
      <c r="Q41" s="54">
        <f>Q24-Q34-Q36-Q38-Q39-Q40-R29</f>
        <v>8.8817841970012523E-16</v>
      </c>
      <c r="R41" s="123">
        <f>R24-R34-R36-R38-R39-R40</f>
        <v>4.9999999998107114E-5</v>
      </c>
      <c r="S41" s="124"/>
      <c r="T41" s="124"/>
      <c r="U41" s="124"/>
      <c r="V41" s="124"/>
    </row>
    <row r="42" spans="1:22" s="44" customFormat="1" x14ac:dyDescent="0.2">
      <c r="A42" s="3"/>
      <c r="B42" s="57"/>
      <c r="C42" s="58"/>
      <c r="D42" s="59"/>
      <c r="E42" s="60"/>
      <c r="F42" s="60"/>
      <c r="G42" s="60"/>
      <c r="H42" s="60"/>
      <c r="I42" s="59"/>
      <c r="J42" s="61"/>
      <c r="K42" s="61"/>
      <c r="L42" s="61"/>
      <c r="M42" s="61"/>
      <c r="N42" s="59"/>
      <c r="O42" s="61"/>
      <c r="P42" s="61"/>
      <c r="Q42" s="61"/>
      <c r="R42" s="61"/>
      <c r="S42" s="64"/>
      <c r="T42" s="64"/>
      <c r="U42" s="64"/>
      <c r="V42" s="64"/>
    </row>
    <row r="43" spans="1:22" s="44" customFormat="1" x14ac:dyDescent="0.2">
      <c r="A43" s="3"/>
      <c r="B43" s="4" t="s">
        <v>47</v>
      </c>
      <c r="C43" s="58"/>
      <c r="D43" s="59"/>
      <c r="E43" s="60"/>
      <c r="F43" s="60"/>
      <c r="G43" s="60"/>
      <c r="H43" s="60"/>
      <c r="I43" s="59"/>
      <c r="J43" s="61"/>
      <c r="K43" s="61"/>
      <c r="L43" s="61"/>
      <c r="M43" s="61"/>
      <c r="N43" s="59"/>
      <c r="O43" s="61"/>
      <c r="P43" s="61"/>
      <c r="Q43" s="61"/>
      <c r="R43" s="61"/>
      <c r="S43" s="64"/>
      <c r="T43" s="64"/>
      <c r="U43" s="64"/>
      <c r="V43" s="64"/>
    </row>
    <row r="44" spans="1:22" s="44" customFormat="1" ht="13.5" thickBot="1" x14ac:dyDescent="0.25">
      <c r="A44" s="3"/>
      <c r="B44" s="3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</row>
    <row r="45" spans="1:22" s="44" customFormat="1" ht="12.75" customHeight="1" x14ac:dyDescent="0.2">
      <c r="A45" s="3"/>
      <c r="B45" s="215" t="s">
        <v>1</v>
      </c>
      <c r="C45" s="215" t="s">
        <v>28</v>
      </c>
      <c r="D45" s="218" t="s">
        <v>54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20"/>
      <c r="S45" s="64"/>
      <c r="T45" s="64"/>
      <c r="U45" s="64"/>
      <c r="V45" s="64"/>
    </row>
    <row r="46" spans="1:22" s="44" customFormat="1" ht="12.75" customHeight="1" x14ac:dyDescent="0.2">
      <c r="A46" s="3"/>
      <c r="B46" s="216"/>
      <c r="C46" s="216"/>
      <c r="D46" s="221" t="s">
        <v>3</v>
      </c>
      <c r="E46" s="211"/>
      <c r="F46" s="211"/>
      <c r="G46" s="211"/>
      <c r="H46" s="211"/>
      <c r="I46" s="211" t="s">
        <v>4</v>
      </c>
      <c r="J46" s="211"/>
      <c r="K46" s="211"/>
      <c r="L46" s="211"/>
      <c r="M46" s="211"/>
      <c r="N46" s="211" t="s">
        <v>5</v>
      </c>
      <c r="O46" s="211"/>
      <c r="P46" s="211"/>
      <c r="Q46" s="211"/>
      <c r="R46" s="212"/>
      <c r="S46" s="64"/>
      <c r="T46" s="64"/>
      <c r="U46" s="64"/>
      <c r="V46" s="64"/>
    </row>
    <row r="47" spans="1:22" s="44" customFormat="1" ht="13.5" thickBot="1" x14ac:dyDescent="0.25">
      <c r="A47" s="3"/>
      <c r="B47" s="235"/>
      <c r="C47" s="217"/>
      <c r="D47" s="11" t="s">
        <v>6</v>
      </c>
      <c r="E47" s="12" t="s">
        <v>7</v>
      </c>
      <c r="F47" s="12" t="s">
        <v>8</v>
      </c>
      <c r="G47" s="12" t="s">
        <v>9</v>
      </c>
      <c r="H47" s="12" t="s">
        <v>10</v>
      </c>
      <c r="I47" s="13" t="s">
        <v>6</v>
      </c>
      <c r="J47" s="13" t="s">
        <v>7</v>
      </c>
      <c r="K47" s="13" t="s">
        <v>8</v>
      </c>
      <c r="L47" s="13" t="s">
        <v>9</v>
      </c>
      <c r="M47" s="13" t="s">
        <v>10</v>
      </c>
      <c r="N47" s="12" t="s">
        <v>6</v>
      </c>
      <c r="O47" s="12" t="s">
        <v>7</v>
      </c>
      <c r="P47" s="12" t="s">
        <v>8</v>
      </c>
      <c r="Q47" s="12" t="s">
        <v>9</v>
      </c>
      <c r="R47" s="14" t="s">
        <v>10</v>
      </c>
      <c r="S47" s="64"/>
      <c r="T47" s="64"/>
      <c r="U47" s="64"/>
      <c r="V47" s="64"/>
    </row>
    <row r="48" spans="1:22" s="44" customFormat="1" x14ac:dyDescent="0.2">
      <c r="A48" s="3"/>
      <c r="B48" s="16" t="s">
        <v>39</v>
      </c>
      <c r="C48" s="17" t="s">
        <v>40</v>
      </c>
      <c r="D48" s="19">
        <f>D61+D60+D58</f>
        <v>17.526899999999998</v>
      </c>
      <c r="E48" s="18">
        <f>(G51+F51+E61+E60)/(1-E59/100)</f>
        <v>17.467604930344685</v>
      </c>
      <c r="F48" s="18">
        <f>(G52+F61+F60)/(1-F59/100)</f>
        <v>0</v>
      </c>
      <c r="G48" s="18">
        <f>(H53+G61+G60)/(1-G59/100)</f>
        <v>11.494817986010171</v>
      </c>
      <c r="H48" s="20">
        <f>(H61+H60)/(1-H59/100)</f>
        <v>0</v>
      </c>
      <c r="I48" s="19">
        <f>I61+I60+I58</f>
        <v>17.526899999999998</v>
      </c>
      <c r="J48" s="18">
        <f>(L51+K51+J61+J60)/(1-J59/100)</f>
        <v>17.470343872125163</v>
      </c>
      <c r="K48" s="18">
        <f>(L52+K61+K60)/(1-K59/100)</f>
        <v>0</v>
      </c>
      <c r="L48" s="18">
        <f>(M53+L61+L60)/(1-L59/100)</f>
        <v>11.49630525799631</v>
      </c>
      <c r="M48" s="20">
        <f>(M61+M60)/(1-M59/100)</f>
        <v>0</v>
      </c>
      <c r="N48" s="19">
        <f>N61+N60+N58</f>
        <v>17.526899999999998</v>
      </c>
      <c r="O48" s="18">
        <f>(Q51+P51+O61+O60)/(1-O59/100)</f>
        <v>17.464925108108606</v>
      </c>
      <c r="P48" s="18">
        <f>(Q52+P61+P60)/(1-P59/100)</f>
        <v>0</v>
      </c>
      <c r="Q48" s="18">
        <f>(R53+Q61+Q60)/(1-Q59/100)</f>
        <v>11.493366559282254</v>
      </c>
      <c r="R48" s="20">
        <f>(R61+R60)/(1-R59/100)</f>
        <v>0</v>
      </c>
      <c r="S48" s="64"/>
      <c r="T48" s="64"/>
      <c r="U48" s="64"/>
      <c r="V48" s="64"/>
    </row>
    <row r="49" spans="1:22" s="44" customFormat="1" x14ac:dyDescent="0.2">
      <c r="A49" s="3"/>
      <c r="B49" s="159" t="s">
        <v>13</v>
      </c>
      <c r="C49" s="23" t="s">
        <v>40</v>
      </c>
      <c r="D49" s="26" t="s">
        <v>14</v>
      </c>
      <c r="E49" s="24" t="s">
        <v>14</v>
      </c>
      <c r="F49" s="25">
        <f>F51</f>
        <v>0</v>
      </c>
      <c r="G49" s="25">
        <f>G51+G52</f>
        <v>11.494817986010171</v>
      </c>
      <c r="H49" s="39">
        <f>H53</f>
        <v>0</v>
      </c>
      <c r="I49" s="26" t="s">
        <v>14</v>
      </c>
      <c r="J49" s="24" t="s">
        <v>14</v>
      </c>
      <c r="K49" s="25">
        <f>K51</f>
        <v>0</v>
      </c>
      <c r="L49" s="25">
        <f>L51+L52</f>
        <v>11.49630525799631</v>
      </c>
      <c r="M49" s="39">
        <f>M53</f>
        <v>0</v>
      </c>
      <c r="N49" s="26" t="s">
        <v>14</v>
      </c>
      <c r="O49" s="24" t="s">
        <v>14</v>
      </c>
      <c r="P49" s="25">
        <f>P51</f>
        <v>0</v>
      </c>
      <c r="Q49" s="25">
        <f>Q51+Q52</f>
        <v>11.493366559282254</v>
      </c>
      <c r="R49" s="39">
        <f>R53</f>
        <v>0</v>
      </c>
      <c r="S49" s="64"/>
      <c r="T49" s="64"/>
      <c r="U49" s="64"/>
      <c r="V49" s="64"/>
    </row>
    <row r="50" spans="1:22" s="44" customFormat="1" x14ac:dyDescent="0.2">
      <c r="A50" s="3"/>
      <c r="B50" s="159" t="s">
        <v>15</v>
      </c>
      <c r="C50" s="23" t="s">
        <v>40</v>
      </c>
      <c r="D50" s="26" t="s">
        <v>14</v>
      </c>
      <c r="E50" s="24" t="s">
        <v>14</v>
      </c>
      <c r="F50" s="24" t="s">
        <v>14</v>
      </c>
      <c r="G50" s="24" t="s">
        <v>14</v>
      </c>
      <c r="H50" s="29" t="s">
        <v>14</v>
      </c>
      <c r="I50" s="26" t="s">
        <v>14</v>
      </c>
      <c r="J50" s="24" t="s">
        <v>14</v>
      </c>
      <c r="K50" s="24" t="s">
        <v>14</v>
      </c>
      <c r="L50" s="24" t="s">
        <v>14</v>
      </c>
      <c r="M50" s="29" t="s">
        <v>14</v>
      </c>
      <c r="N50" s="26" t="s">
        <v>14</v>
      </c>
      <c r="O50" s="24" t="s">
        <v>14</v>
      </c>
      <c r="P50" s="24" t="s">
        <v>14</v>
      </c>
      <c r="Q50" s="24" t="s">
        <v>14</v>
      </c>
      <c r="R50" s="29" t="s">
        <v>14</v>
      </c>
      <c r="S50" s="64"/>
      <c r="T50" s="64"/>
      <c r="U50" s="64"/>
      <c r="V50" s="64"/>
    </row>
    <row r="51" spans="1:22" s="44" customFormat="1" x14ac:dyDescent="0.2">
      <c r="A51" s="3"/>
      <c r="B51" s="160" t="s">
        <v>7</v>
      </c>
      <c r="C51" s="31" t="s">
        <v>40</v>
      </c>
      <c r="D51" s="33" t="s">
        <v>14</v>
      </c>
      <c r="E51" s="32" t="s">
        <v>14</v>
      </c>
      <c r="F51" s="25">
        <f>IF(F24=0,0,F27/F24*F48)</f>
        <v>0</v>
      </c>
      <c r="G51" s="25">
        <f>IF(G24=0,0,G27/G24*G48)</f>
        <v>11.494817986010171</v>
      </c>
      <c r="H51" s="29" t="s">
        <v>14</v>
      </c>
      <c r="I51" s="33" t="s">
        <v>14</v>
      </c>
      <c r="J51" s="32" t="s">
        <v>14</v>
      </c>
      <c r="K51" s="25">
        <f>IF(K24=0,0,K27/K24*K48)</f>
        <v>0</v>
      </c>
      <c r="L51" s="25">
        <f>IF(L24=0,0,L27/L24*L48)</f>
        <v>11.49630525799631</v>
      </c>
      <c r="M51" s="29" t="s">
        <v>14</v>
      </c>
      <c r="N51" s="33" t="s">
        <v>14</v>
      </c>
      <c r="O51" s="32" t="s">
        <v>14</v>
      </c>
      <c r="P51" s="25">
        <f>IF(P24=0,0,P27/P24*P48)</f>
        <v>0</v>
      </c>
      <c r="Q51" s="25">
        <f>IF(Q24=0,0,Q27/Q24*Q48)</f>
        <v>11.493366559282254</v>
      </c>
      <c r="R51" s="29" t="s">
        <v>14</v>
      </c>
      <c r="S51" s="64"/>
      <c r="T51" s="64"/>
      <c r="U51" s="64"/>
      <c r="V51" s="64"/>
    </row>
    <row r="52" spans="1:22" s="44" customFormat="1" x14ac:dyDescent="0.2">
      <c r="A52" s="3"/>
      <c r="B52" s="160" t="s">
        <v>8</v>
      </c>
      <c r="C52" s="31" t="s">
        <v>40</v>
      </c>
      <c r="D52" s="33" t="s">
        <v>14</v>
      </c>
      <c r="E52" s="32" t="s">
        <v>14</v>
      </c>
      <c r="F52" s="24" t="s">
        <v>14</v>
      </c>
      <c r="G52" s="25">
        <f>IF(G24=0,0,G28/G24*G48)</f>
        <v>0</v>
      </c>
      <c r="H52" s="29" t="s">
        <v>14</v>
      </c>
      <c r="I52" s="33" t="s">
        <v>14</v>
      </c>
      <c r="J52" s="32" t="s">
        <v>14</v>
      </c>
      <c r="K52" s="24" t="s">
        <v>14</v>
      </c>
      <c r="L52" s="25">
        <f>IF(L24=0,0,L28/L24*L48)</f>
        <v>0</v>
      </c>
      <c r="M52" s="29" t="s">
        <v>14</v>
      </c>
      <c r="N52" s="33" t="s">
        <v>14</v>
      </c>
      <c r="O52" s="32" t="s">
        <v>14</v>
      </c>
      <c r="P52" s="24" t="s">
        <v>14</v>
      </c>
      <c r="Q52" s="25">
        <f>IF(Q24=0,0,Q28/Q24*Q48)</f>
        <v>0</v>
      </c>
      <c r="R52" s="29" t="s">
        <v>14</v>
      </c>
      <c r="S52" s="64"/>
      <c r="T52" s="64"/>
      <c r="U52" s="64"/>
      <c r="V52" s="64"/>
    </row>
    <row r="53" spans="1:22" s="44" customFormat="1" x14ac:dyDescent="0.2">
      <c r="A53" s="3"/>
      <c r="B53" s="160" t="s">
        <v>9</v>
      </c>
      <c r="C53" s="31" t="s">
        <v>40</v>
      </c>
      <c r="D53" s="33" t="s">
        <v>14</v>
      </c>
      <c r="E53" s="32" t="s">
        <v>14</v>
      </c>
      <c r="F53" s="32" t="s">
        <v>14</v>
      </c>
      <c r="G53" s="32" t="s">
        <v>14</v>
      </c>
      <c r="H53" s="39">
        <f>IF(H24=0,0,H29/H24*H48)</f>
        <v>0</v>
      </c>
      <c r="I53" s="33" t="s">
        <v>14</v>
      </c>
      <c r="J53" s="32" t="s">
        <v>14</v>
      </c>
      <c r="K53" s="32" t="s">
        <v>14</v>
      </c>
      <c r="L53" s="32" t="s">
        <v>14</v>
      </c>
      <c r="M53" s="39">
        <f>IF(M24=0,0,M29/M24*M48)</f>
        <v>0</v>
      </c>
      <c r="N53" s="33" t="s">
        <v>14</v>
      </c>
      <c r="O53" s="32" t="s">
        <v>14</v>
      </c>
      <c r="P53" s="32" t="s">
        <v>14</v>
      </c>
      <c r="Q53" s="32" t="s">
        <v>14</v>
      </c>
      <c r="R53" s="39">
        <f>IF(R24=0,0,R29/R24*R48)</f>
        <v>0</v>
      </c>
      <c r="S53" s="64"/>
      <c r="T53" s="64"/>
      <c r="U53" s="64"/>
      <c r="V53" s="64"/>
    </row>
    <row r="54" spans="1:22" s="44" customFormat="1" x14ac:dyDescent="0.2">
      <c r="A54" s="3"/>
      <c r="B54" s="160" t="s">
        <v>16</v>
      </c>
      <c r="C54" s="31" t="s">
        <v>40</v>
      </c>
      <c r="D54" s="142">
        <f>SUM(E54:H54)</f>
        <v>0</v>
      </c>
      <c r="E54" s="34">
        <f>IF(E24=0,0,E30/E24*E48)</f>
        <v>0</v>
      </c>
      <c r="F54" s="34">
        <f>IF(F24=0,0,F30/F24*F48)</f>
        <v>0</v>
      </c>
      <c r="G54" s="34">
        <f>IF(G24=0,0,G30/G24*G48)</f>
        <v>0</v>
      </c>
      <c r="H54" s="34">
        <f>IF(H24=0,0,H30/H24*H48)</f>
        <v>0</v>
      </c>
      <c r="I54" s="142">
        <f>SUM(J54:M54)</f>
        <v>0</v>
      </c>
      <c r="J54" s="34">
        <f>IF(J24=0,0,J30/J24*J48)</f>
        <v>0</v>
      </c>
      <c r="K54" s="34">
        <f>IF(K24=0,0,K30/K24*K48)</f>
        <v>0</v>
      </c>
      <c r="L54" s="34">
        <f>IF(L24=0,0,L30/L24*L48)</f>
        <v>0</v>
      </c>
      <c r="M54" s="34">
        <f>IF(M24=0,0,M30/M24*M48)</f>
        <v>0</v>
      </c>
      <c r="N54" s="142">
        <f>SUM(O54:R54)</f>
        <v>0</v>
      </c>
      <c r="O54" s="34">
        <f>IF(O24=0,0,O30/O24*O48)</f>
        <v>0</v>
      </c>
      <c r="P54" s="34">
        <f>IF(P24=0,0,P30/P24*P48)</f>
        <v>0</v>
      </c>
      <c r="Q54" s="34">
        <f>IF(Q24=0,0,Q30/Q24*Q48)</f>
        <v>0</v>
      </c>
      <c r="R54" s="35">
        <f>IF(R24=0,0,R30/R24*R48)</f>
        <v>0</v>
      </c>
      <c r="S54" s="64"/>
      <c r="T54" s="64"/>
      <c r="U54" s="64"/>
      <c r="V54" s="64"/>
    </row>
    <row r="55" spans="1:22" s="44" customFormat="1" x14ac:dyDescent="0.2">
      <c r="A55" s="3"/>
      <c r="B55" s="160" t="s">
        <v>17</v>
      </c>
      <c r="C55" s="31" t="s">
        <v>40</v>
      </c>
      <c r="D55" s="142">
        <f>SUM(E55:H55)</f>
        <v>25.406333333333329</v>
      </c>
      <c r="E55" s="34">
        <f>AVERAGE(J55,O55)</f>
        <v>25.406333333333329</v>
      </c>
      <c r="F55" s="34">
        <f>IF(F24=0,0,F31/F24*F48)</f>
        <v>0</v>
      </c>
      <c r="G55" s="34">
        <f>IF(G24=0,0,G31/G24*G48)</f>
        <v>0</v>
      </c>
      <c r="H55" s="34">
        <f>IF(H24=0,0,H31/H24*H48)</f>
        <v>0</v>
      </c>
      <c r="I55" s="142">
        <f>SUM(J55:M55)</f>
        <v>25.172499999999999</v>
      </c>
      <c r="J55" s="34">
        <v>25.172499999999999</v>
      </c>
      <c r="K55" s="34">
        <f>IF(K24=0,0,K31/K24*K48)</f>
        <v>0</v>
      </c>
      <c r="L55" s="34">
        <f>IF(L24=0,0,L31/L24*L48)</f>
        <v>0</v>
      </c>
      <c r="M55" s="34">
        <f>IF(M24=0,0,M31/M24*M48)</f>
        <v>0</v>
      </c>
      <c r="N55" s="142">
        <f>SUM(O55:R55)</f>
        <v>25.640166666666662</v>
      </c>
      <c r="O55" s="34">
        <v>25.640166666666662</v>
      </c>
      <c r="P55" s="34">
        <f>IF(P24=0,0,P31/P24*P48)</f>
        <v>0</v>
      </c>
      <c r="Q55" s="34">
        <f>IF(Q24=0,0,Q31/Q24*Q48)</f>
        <v>0</v>
      </c>
      <c r="R55" s="35">
        <f>IF(R24=0,0,R31/R24*R48)</f>
        <v>0</v>
      </c>
      <c r="S55" s="64"/>
      <c r="T55" s="64"/>
      <c r="U55" s="64"/>
      <c r="V55" s="64"/>
    </row>
    <row r="56" spans="1:22" s="44" customFormat="1" x14ac:dyDescent="0.2">
      <c r="A56" s="3"/>
      <c r="B56" s="30" t="s">
        <v>52</v>
      </c>
      <c r="C56" s="31" t="s">
        <v>40</v>
      </c>
      <c r="D56" s="142">
        <f>SUM(E56:H56)</f>
        <v>0</v>
      </c>
      <c r="E56" s="34">
        <f>IF(E24=0,0,E32/E24*E48)</f>
        <v>0</v>
      </c>
      <c r="F56" s="34">
        <f>IF(F24=0,0,F32/F24*F48)</f>
        <v>0</v>
      </c>
      <c r="G56" s="34">
        <f>IF(G24=0,0,G32/G24*G48)</f>
        <v>0</v>
      </c>
      <c r="H56" s="34">
        <f>IF(H24=0,0,H32/H24*H48)</f>
        <v>0</v>
      </c>
      <c r="I56" s="142">
        <f>SUM(J56:M56)</f>
        <v>0</v>
      </c>
      <c r="J56" s="34">
        <f>IF(J24=0,0,J32/J24*J48)</f>
        <v>0</v>
      </c>
      <c r="K56" s="34">
        <f>IF(K24=0,0,K32/K24*K48)</f>
        <v>0</v>
      </c>
      <c r="L56" s="34">
        <f>IF(L24=0,0,L32/L24*L48)</f>
        <v>0</v>
      </c>
      <c r="M56" s="34">
        <f>IF(M24=0,0,M32/M24*M48)</f>
        <v>0</v>
      </c>
      <c r="N56" s="142">
        <f>SUM(O56:R56)</f>
        <v>0</v>
      </c>
      <c r="O56" s="34">
        <f>IF(O24=0,0,O32/O24*O48)</f>
        <v>0</v>
      </c>
      <c r="P56" s="34">
        <f>IF(P24=0,0,P32/P24*P48)</f>
        <v>0</v>
      </c>
      <c r="Q56" s="34">
        <f>IF(Q24=0,0,Q32/Q24*Q48)</f>
        <v>0</v>
      </c>
      <c r="R56" s="35">
        <f>IF(R24=0,0,R32/R24*R48)</f>
        <v>0</v>
      </c>
      <c r="S56" s="64"/>
      <c r="T56" s="64"/>
      <c r="U56" s="64"/>
      <c r="V56" s="64"/>
    </row>
    <row r="57" spans="1:22" s="44" customFormat="1" ht="13.5" customHeight="1" x14ac:dyDescent="0.2">
      <c r="A57" s="3"/>
      <c r="B57" s="30" t="s">
        <v>41</v>
      </c>
      <c r="C57" s="31" t="s">
        <v>40</v>
      </c>
      <c r="D57" s="142">
        <f>SUM(E57:H57)</f>
        <v>0</v>
      </c>
      <c r="E57" s="34">
        <f>IF(E24=0,0,E33/E24*E48)</f>
        <v>0</v>
      </c>
      <c r="F57" s="34">
        <f>IF(F24=0,0,F33/F24*F48)</f>
        <v>0</v>
      </c>
      <c r="G57" s="34">
        <f>IF(G24=0,0,G33/G24*G48)</f>
        <v>0</v>
      </c>
      <c r="H57" s="34">
        <f>IF(H24=0,0,H33/H24*H48)</f>
        <v>0</v>
      </c>
      <c r="I57" s="142">
        <f>SUM(J57:M57)</f>
        <v>0</v>
      </c>
      <c r="J57" s="34">
        <f>IF(J24=0,0,J33/J24*J48)</f>
        <v>0</v>
      </c>
      <c r="K57" s="34">
        <f>IF(K24=0,0,K33/K24*K48)</f>
        <v>0</v>
      </c>
      <c r="L57" s="34">
        <f>IF(L24=0,0,L33/L24*L48)</f>
        <v>0</v>
      </c>
      <c r="M57" s="34">
        <f>IF(M24=0,0,M33/M24*M48)</f>
        <v>0</v>
      </c>
      <c r="N57" s="142">
        <f>SUM(O57:R57)</f>
        <v>0</v>
      </c>
      <c r="O57" s="34">
        <f>IF(O24=0,0,O33/O24*O48)</f>
        <v>0</v>
      </c>
      <c r="P57" s="34">
        <f>IF(P24=0,0,P33/P24*P48)</f>
        <v>0</v>
      </c>
      <c r="Q57" s="34">
        <f>IF(Q24=0,0,Q33/Q24*Q48)</f>
        <v>0</v>
      </c>
      <c r="R57" s="35">
        <f>IF(R24=0,0,R33/R24*R48)</f>
        <v>0</v>
      </c>
      <c r="S57" s="64"/>
      <c r="T57" s="64"/>
      <c r="U57" s="64"/>
      <c r="V57" s="64"/>
    </row>
    <row r="58" spans="1:22" s="44" customFormat="1" x14ac:dyDescent="0.2">
      <c r="A58" s="3"/>
      <c r="B58" s="222" t="s">
        <v>19</v>
      </c>
      <c r="C58" s="66" t="s">
        <v>40</v>
      </c>
      <c r="D58" s="36">
        <f>SUM(E58:H58)</f>
        <v>0.55990000000000006</v>
      </c>
      <c r="E58" s="34">
        <f>AVERAGE(J58,O58)</f>
        <v>0.19270000000000001</v>
      </c>
      <c r="F58" s="34">
        <f>F48*F59/100</f>
        <v>0</v>
      </c>
      <c r="G58" s="34">
        <f>AVERAGE(L58,Q58)</f>
        <v>0.36720000000000003</v>
      </c>
      <c r="H58" s="34">
        <f>H48*H59/100</f>
        <v>0</v>
      </c>
      <c r="I58" s="36">
        <f>SUM(J58:M58)</f>
        <v>0.55990000000000006</v>
      </c>
      <c r="J58" s="34">
        <v>0.19270000000000001</v>
      </c>
      <c r="K58" s="34">
        <f>K48*K59/100</f>
        <v>0</v>
      </c>
      <c r="L58" s="34">
        <v>0.36720000000000003</v>
      </c>
      <c r="M58" s="34">
        <f>M48*M59/100</f>
        <v>0</v>
      </c>
      <c r="N58" s="36">
        <f>SUM(O58:R58)</f>
        <v>0.55990000000000006</v>
      </c>
      <c r="O58" s="34">
        <v>0.19270000000000001</v>
      </c>
      <c r="P58" s="34">
        <f>P48*P59/100</f>
        <v>0</v>
      </c>
      <c r="Q58" s="34">
        <v>0.36720000000000003</v>
      </c>
      <c r="R58" s="35">
        <f>R48*R59/100</f>
        <v>0</v>
      </c>
      <c r="S58" s="64"/>
      <c r="T58" s="64"/>
      <c r="U58" s="64"/>
      <c r="V58" s="64"/>
    </row>
    <row r="59" spans="1:22" s="44" customFormat="1" x14ac:dyDescent="0.2">
      <c r="A59" s="3"/>
      <c r="B59" s="222"/>
      <c r="C59" s="23" t="s">
        <v>20</v>
      </c>
      <c r="D59" s="142">
        <f>IF(D48=0,0,D58/D48*100)</f>
        <v>3.1945181406866023</v>
      </c>
      <c r="E59" s="25">
        <f t="shared" ref="E59:H59" si="18">E35</f>
        <v>0.75847229693383555</v>
      </c>
      <c r="F59" s="25">
        <f t="shared" si="18"/>
        <v>0</v>
      </c>
      <c r="G59" s="25">
        <f t="shared" si="18"/>
        <v>3.202469029593944</v>
      </c>
      <c r="H59" s="39">
        <f t="shared" si="18"/>
        <v>0</v>
      </c>
      <c r="I59" s="142">
        <f>IF(I48=0,0,I58/I48*100)</f>
        <v>3.1945181406866023</v>
      </c>
      <c r="J59" s="25">
        <f t="shared" ref="J59:M59" si="19">J35</f>
        <v>0.7655179263084716</v>
      </c>
      <c r="K59" s="25">
        <f t="shared" si="19"/>
        <v>0</v>
      </c>
      <c r="L59" s="25">
        <f t="shared" si="19"/>
        <v>3.2149916838649566</v>
      </c>
      <c r="M59" s="39">
        <f t="shared" si="19"/>
        <v>0</v>
      </c>
      <c r="N59" s="142">
        <f>IF(N48=0,0,N58/N48*100)</f>
        <v>3.1945181406866023</v>
      </c>
      <c r="O59" s="25">
        <f t="shared" ref="O59:R59" si="20">O35</f>
        <v>0.751555177098433</v>
      </c>
      <c r="P59" s="25">
        <f t="shared" si="20"/>
        <v>0</v>
      </c>
      <c r="Q59" s="25">
        <f t="shared" si="20"/>
        <v>3.1902450634546899</v>
      </c>
      <c r="R59" s="39">
        <f t="shared" si="20"/>
        <v>0</v>
      </c>
      <c r="S59" s="64"/>
      <c r="T59" s="64"/>
      <c r="U59" s="64"/>
      <c r="V59" s="64"/>
    </row>
    <row r="60" spans="1:22" s="44" customFormat="1" ht="25.5" x14ac:dyDescent="0.2">
      <c r="A60" s="3"/>
      <c r="B60" s="40" t="s">
        <v>42</v>
      </c>
      <c r="C60" s="41" t="s">
        <v>40</v>
      </c>
      <c r="D60" s="36"/>
      <c r="E60" s="34"/>
      <c r="F60" s="34"/>
      <c r="G60" s="34"/>
      <c r="H60" s="35"/>
      <c r="I60" s="36"/>
      <c r="J60" s="34"/>
      <c r="K60" s="34"/>
      <c r="L60" s="34"/>
      <c r="M60" s="35"/>
      <c r="N60" s="36"/>
      <c r="O60" s="34"/>
      <c r="P60" s="34"/>
      <c r="Q60" s="34"/>
      <c r="R60" s="35"/>
      <c r="S60" s="64"/>
      <c r="T60" s="64"/>
      <c r="U60" s="64"/>
      <c r="V60" s="64"/>
    </row>
    <row r="61" spans="1:22" s="44" customFormat="1" x14ac:dyDescent="0.2">
      <c r="A61" s="3"/>
      <c r="B61" s="42" t="s">
        <v>43</v>
      </c>
      <c r="C61" s="38" t="s">
        <v>40</v>
      </c>
      <c r="D61" s="36">
        <f>D62+D63</f>
        <v>16.966999999999999</v>
      </c>
      <c r="E61" s="27">
        <f t="shared" ref="E61:R61" si="21">E62+E63</f>
        <v>5.8403</v>
      </c>
      <c r="F61" s="27">
        <f t="shared" si="21"/>
        <v>0</v>
      </c>
      <c r="G61" s="27">
        <f t="shared" si="21"/>
        <v>11.1267</v>
      </c>
      <c r="H61" s="28">
        <f t="shared" si="21"/>
        <v>0</v>
      </c>
      <c r="I61" s="36">
        <f t="shared" si="21"/>
        <v>16.966999999999999</v>
      </c>
      <c r="J61" s="27">
        <f t="shared" si="21"/>
        <v>5.8403</v>
      </c>
      <c r="K61" s="27">
        <f t="shared" si="21"/>
        <v>0</v>
      </c>
      <c r="L61" s="27">
        <f t="shared" si="21"/>
        <v>11.1267</v>
      </c>
      <c r="M61" s="28">
        <f t="shared" si="21"/>
        <v>0</v>
      </c>
      <c r="N61" s="36">
        <f t="shared" si="21"/>
        <v>16.966999999999999</v>
      </c>
      <c r="O61" s="27">
        <f t="shared" si="21"/>
        <v>5.8403</v>
      </c>
      <c r="P61" s="27">
        <f t="shared" si="21"/>
        <v>0</v>
      </c>
      <c r="Q61" s="27">
        <f t="shared" si="21"/>
        <v>11.1267</v>
      </c>
      <c r="R61" s="28">
        <f t="shared" si="21"/>
        <v>0</v>
      </c>
      <c r="S61" s="64"/>
      <c r="T61" s="64"/>
      <c r="U61" s="64"/>
      <c r="V61" s="64"/>
    </row>
    <row r="62" spans="1:22" s="44" customFormat="1" ht="25.5" x14ac:dyDescent="0.2">
      <c r="A62" s="3"/>
      <c r="B62" s="161" t="s">
        <v>44</v>
      </c>
      <c r="C62" s="92" t="s">
        <v>40</v>
      </c>
      <c r="D62" s="142">
        <f>SUM(E62:H62)</f>
        <v>0</v>
      </c>
      <c r="E62" s="34">
        <v>0</v>
      </c>
      <c r="F62" s="34">
        <f t="shared" ref="E62:H63" si="22">F38</f>
        <v>0</v>
      </c>
      <c r="G62" s="34">
        <v>0</v>
      </c>
      <c r="H62" s="34">
        <f t="shared" si="22"/>
        <v>0</v>
      </c>
      <c r="I62" s="142">
        <f>SUM(J62:M62)</f>
        <v>0</v>
      </c>
      <c r="J62" s="34">
        <v>0</v>
      </c>
      <c r="K62" s="34">
        <f t="shared" ref="J62:M63" si="23">K38</f>
        <v>0</v>
      </c>
      <c r="L62" s="34">
        <v>0</v>
      </c>
      <c r="M62" s="34">
        <f t="shared" si="23"/>
        <v>0</v>
      </c>
      <c r="N62" s="142">
        <f>SUM(O62:R62)</f>
        <v>0</v>
      </c>
      <c r="O62" s="34">
        <v>0</v>
      </c>
      <c r="P62" s="34">
        <f t="shared" ref="O62:R63" si="24">P38</f>
        <v>0</v>
      </c>
      <c r="Q62" s="34">
        <v>0</v>
      </c>
      <c r="R62" s="35">
        <f t="shared" si="24"/>
        <v>0</v>
      </c>
      <c r="S62" s="64"/>
      <c r="T62" s="64"/>
      <c r="U62" s="64"/>
      <c r="V62" s="64"/>
    </row>
    <row r="63" spans="1:22" s="44" customFormat="1" ht="13.5" thickBot="1" x14ac:dyDescent="0.25">
      <c r="A63" s="3"/>
      <c r="B63" s="166" t="s">
        <v>45</v>
      </c>
      <c r="C63" s="94" t="s">
        <v>40</v>
      </c>
      <c r="D63" s="163">
        <f>SUM(E63:H63)</f>
        <v>16.966999999999999</v>
      </c>
      <c r="E63" s="164">
        <f t="shared" si="22"/>
        <v>5.8403</v>
      </c>
      <c r="F63" s="164">
        <f t="shared" si="22"/>
        <v>0</v>
      </c>
      <c r="G63" s="164">
        <f t="shared" si="22"/>
        <v>11.1267</v>
      </c>
      <c r="H63" s="165">
        <f t="shared" si="22"/>
        <v>0</v>
      </c>
      <c r="I63" s="163">
        <f>SUM(J63:M63)</f>
        <v>16.966999999999999</v>
      </c>
      <c r="J63" s="164">
        <f t="shared" si="23"/>
        <v>5.8403</v>
      </c>
      <c r="K63" s="164">
        <f t="shared" si="23"/>
        <v>0</v>
      </c>
      <c r="L63" s="164">
        <f t="shared" si="23"/>
        <v>11.1267</v>
      </c>
      <c r="M63" s="165">
        <f t="shared" si="23"/>
        <v>0</v>
      </c>
      <c r="N63" s="163">
        <f>SUM(O63:R63)</f>
        <v>16.966999999999999</v>
      </c>
      <c r="O63" s="164">
        <f t="shared" si="24"/>
        <v>5.8403</v>
      </c>
      <c r="P63" s="164">
        <f t="shared" si="24"/>
        <v>0</v>
      </c>
      <c r="Q63" s="164">
        <f t="shared" si="24"/>
        <v>11.1267</v>
      </c>
      <c r="R63" s="165">
        <f t="shared" si="24"/>
        <v>0</v>
      </c>
      <c r="S63" s="64"/>
      <c r="T63" s="64"/>
      <c r="U63" s="64"/>
      <c r="V63" s="64"/>
    </row>
    <row r="64" spans="1:22" s="44" customFormat="1" x14ac:dyDescent="0.2">
      <c r="A64" s="3"/>
      <c r="B64" s="3"/>
      <c r="C64" s="63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</row>
    <row r="65" spans="1:22" s="44" customFormat="1" x14ac:dyDescent="0.2">
      <c r="A65" s="3"/>
      <c r="B65" s="3"/>
      <c r="C65" s="63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</row>
    <row r="66" spans="1:22" s="44" customFormat="1" x14ac:dyDescent="0.2">
      <c r="A66" s="3"/>
      <c r="B66" s="4" t="s">
        <v>48</v>
      </c>
      <c r="C66" s="58"/>
      <c r="D66" s="59"/>
      <c r="E66" s="60"/>
      <c r="F66" s="60"/>
      <c r="G66" s="60"/>
      <c r="H66" s="60"/>
      <c r="I66" s="59"/>
      <c r="J66" s="61"/>
      <c r="K66" s="61"/>
      <c r="L66" s="61"/>
      <c r="M66" s="61"/>
      <c r="N66" s="59"/>
      <c r="O66" s="61"/>
      <c r="P66" s="61"/>
      <c r="Q66" s="61"/>
      <c r="R66" s="61"/>
      <c r="S66" s="64"/>
      <c r="T66" s="64"/>
      <c r="U66" s="64"/>
      <c r="V66" s="64"/>
    </row>
    <row r="67" spans="1:22" s="44" customFormat="1" ht="13.5" thickBot="1" x14ac:dyDescent="0.25">
      <c r="A67" s="3"/>
      <c r="B67" s="3"/>
      <c r="C67" s="63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</row>
    <row r="68" spans="1:22" s="44" customFormat="1" ht="12.75" customHeight="1" x14ac:dyDescent="0.2">
      <c r="A68" s="3"/>
      <c r="B68" s="215" t="s">
        <v>1</v>
      </c>
      <c r="C68" s="215" t="s">
        <v>28</v>
      </c>
      <c r="D68" s="218" t="s">
        <v>54</v>
      </c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20"/>
      <c r="S68" s="64"/>
      <c r="T68" s="64"/>
      <c r="U68" s="64"/>
      <c r="V68" s="64"/>
    </row>
    <row r="69" spans="1:22" s="44" customFormat="1" ht="12.75" customHeight="1" x14ac:dyDescent="0.2">
      <c r="A69" s="3"/>
      <c r="B69" s="216"/>
      <c r="C69" s="216"/>
      <c r="D69" s="221" t="s">
        <v>3</v>
      </c>
      <c r="E69" s="211"/>
      <c r="F69" s="211"/>
      <c r="G69" s="211"/>
      <c r="H69" s="211"/>
      <c r="I69" s="211" t="s">
        <v>4</v>
      </c>
      <c r="J69" s="211"/>
      <c r="K69" s="211"/>
      <c r="L69" s="211"/>
      <c r="M69" s="211"/>
      <c r="N69" s="211" t="s">
        <v>5</v>
      </c>
      <c r="O69" s="211"/>
      <c r="P69" s="211"/>
      <c r="Q69" s="211"/>
      <c r="R69" s="212"/>
      <c r="S69" s="64"/>
      <c r="T69" s="64"/>
      <c r="U69" s="64"/>
      <c r="V69" s="64"/>
    </row>
    <row r="70" spans="1:22" s="44" customFormat="1" ht="13.5" thickBot="1" x14ac:dyDescent="0.25">
      <c r="A70" s="3"/>
      <c r="B70" s="217"/>
      <c r="C70" s="217"/>
      <c r="D70" s="11" t="s">
        <v>6</v>
      </c>
      <c r="E70" s="12" t="s">
        <v>7</v>
      </c>
      <c r="F70" s="12" t="s">
        <v>8</v>
      </c>
      <c r="G70" s="12" t="s">
        <v>9</v>
      </c>
      <c r="H70" s="12" t="s">
        <v>10</v>
      </c>
      <c r="I70" s="13" t="s">
        <v>6</v>
      </c>
      <c r="J70" s="13" t="s">
        <v>7</v>
      </c>
      <c r="K70" s="13" t="s">
        <v>8</v>
      </c>
      <c r="L70" s="13" t="s">
        <v>9</v>
      </c>
      <c r="M70" s="13" t="s">
        <v>10</v>
      </c>
      <c r="N70" s="12" t="s">
        <v>6</v>
      </c>
      <c r="O70" s="12" t="s">
        <v>7</v>
      </c>
      <c r="P70" s="12" t="s">
        <v>8</v>
      </c>
      <c r="Q70" s="12" t="s">
        <v>9</v>
      </c>
      <c r="R70" s="14" t="s">
        <v>10</v>
      </c>
      <c r="S70" s="64"/>
      <c r="T70" s="64"/>
      <c r="U70" s="64"/>
      <c r="V70" s="64"/>
    </row>
    <row r="71" spans="1:22" s="44" customFormat="1" x14ac:dyDescent="0.2">
      <c r="A71" s="3"/>
      <c r="B71" s="65" t="s">
        <v>39</v>
      </c>
      <c r="C71" s="17" t="s">
        <v>40</v>
      </c>
      <c r="D71" s="67">
        <f>D83+D81</f>
        <v>7.8785070139898297</v>
      </c>
      <c r="E71" s="68">
        <f>E80+E79+E78+E77</f>
        <v>0</v>
      </c>
      <c r="F71" s="68">
        <f>F80+F79+F78+F77+F72</f>
        <v>0</v>
      </c>
      <c r="G71" s="68">
        <f>G80+G79+G78+G77+G72</f>
        <v>7.8785153473231606</v>
      </c>
      <c r="H71" s="69">
        <f>H80+H79+H78+H77+H72</f>
        <v>8.3333333300572576E-6</v>
      </c>
      <c r="I71" s="67">
        <f>I83+I81</f>
        <v>7.6432280753370225</v>
      </c>
      <c r="J71" s="68">
        <f>J80+J79+J78+J77</f>
        <v>0</v>
      </c>
      <c r="K71" s="68">
        <f>K80+K79+K78+K77+K72</f>
        <v>0</v>
      </c>
      <c r="L71" s="68">
        <f>L80+L79+L78+L77+L72</f>
        <v>7.6431947420036916</v>
      </c>
      <c r="M71" s="96">
        <f>M80+M79+M78+M77+M72</f>
        <v>-3.3333333330887172E-5</v>
      </c>
      <c r="N71" s="67">
        <f>N83+N81</f>
        <v>8.113750107384412</v>
      </c>
      <c r="O71" s="68">
        <f>O80+O79+O78+O77</f>
        <v>0</v>
      </c>
      <c r="P71" s="68">
        <f>P80+P79+P78+P77+P72</f>
        <v>0</v>
      </c>
      <c r="Q71" s="68">
        <f>Q80+Q79+Q78+Q77+Q72</f>
        <v>8.1138001073844102</v>
      </c>
      <c r="R71" s="69">
        <f>R80+R79+R78+R77+R72</f>
        <v>4.9999999998107114E-5</v>
      </c>
      <c r="S71" s="64"/>
      <c r="T71" s="64"/>
      <c r="U71" s="64"/>
      <c r="V71" s="64"/>
    </row>
    <row r="72" spans="1:22" s="44" customFormat="1" x14ac:dyDescent="0.2">
      <c r="A72" s="3"/>
      <c r="B72" s="70" t="s">
        <v>13</v>
      </c>
      <c r="C72" s="23" t="s">
        <v>40</v>
      </c>
      <c r="D72" s="71" t="s">
        <v>14</v>
      </c>
      <c r="E72" s="72" t="s">
        <v>14</v>
      </c>
      <c r="F72" s="73">
        <f>F74</f>
        <v>0</v>
      </c>
      <c r="G72" s="73">
        <f>G74+G75</f>
        <v>7.8785153473231606</v>
      </c>
      <c r="H72" s="74">
        <f>H76</f>
        <v>8.3333333300572576E-6</v>
      </c>
      <c r="I72" s="71" t="s">
        <v>14</v>
      </c>
      <c r="J72" s="72" t="s">
        <v>14</v>
      </c>
      <c r="K72" s="73">
        <f>K74</f>
        <v>0</v>
      </c>
      <c r="L72" s="73">
        <f>L74+L75</f>
        <v>7.6431947420036916</v>
      </c>
      <c r="M72" s="97">
        <f>M76</f>
        <v>-3.3333333330887172E-5</v>
      </c>
      <c r="N72" s="71" t="s">
        <v>14</v>
      </c>
      <c r="O72" s="72" t="s">
        <v>14</v>
      </c>
      <c r="P72" s="73">
        <f>P74</f>
        <v>0</v>
      </c>
      <c r="Q72" s="73">
        <f>Q74+Q75</f>
        <v>8.1138001073844102</v>
      </c>
      <c r="R72" s="74">
        <f>R76</f>
        <v>4.9999999998107114E-5</v>
      </c>
      <c r="S72" s="64"/>
      <c r="T72" s="64"/>
      <c r="U72" s="64"/>
      <c r="V72" s="64"/>
    </row>
    <row r="73" spans="1:22" s="44" customFormat="1" x14ac:dyDescent="0.2">
      <c r="A73" s="3"/>
      <c r="B73" s="70" t="s">
        <v>15</v>
      </c>
      <c r="C73" s="23" t="s">
        <v>40</v>
      </c>
      <c r="D73" s="71" t="s">
        <v>14</v>
      </c>
      <c r="E73" s="72" t="s">
        <v>14</v>
      </c>
      <c r="F73" s="72" t="s">
        <v>14</v>
      </c>
      <c r="G73" s="72" t="s">
        <v>14</v>
      </c>
      <c r="H73" s="75" t="s">
        <v>14</v>
      </c>
      <c r="I73" s="71" t="s">
        <v>14</v>
      </c>
      <c r="J73" s="72" t="s">
        <v>14</v>
      </c>
      <c r="K73" s="72" t="s">
        <v>14</v>
      </c>
      <c r="L73" s="72" t="s">
        <v>14</v>
      </c>
      <c r="M73" s="98" t="s">
        <v>14</v>
      </c>
      <c r="N73" s="71" t="s">
        <v>14</v>
      </c>
      <c r="O73" s="72" t="s">
        <v>14</v>
      </c>
      <c r="P73" s="72" t="s">
        <v>14</v>
      </c>
      <c r="Q73" s="72" t="s">
        <v>14</v>
      </c>
      <c r="R73" s="75" t="s">
        <v>14</v>
      </c>
      <c r="S73" s="64"/>
      <c r="T73" s="64"/>
      <c r="U73" s="64"/>
      <c r="V73" s="64"/>
    </row>
    <row r="74" spans="1:22" s="44" customFormat="1" x14ac:dyDescent="0.2">
      <c r="A74" s="3"/>
      <c r="B74" s="76" t="s">
        <v>7</v>
      </c>
      <c r="C74" s="31" t="s">
        <v>40</v>
      </c>
      <c r="D74" s="77" t="s">
        <v>14</v>
      </c>
      <c r="E74" s="78" t="s">
        <v>14</v>
      </c>
      <c r="F74" s="73">
        <f>F27-F51</f>
        <v>0</v>
      </c>
      <c r="G74" s="73">
        <f>G27-G51</f>
        <v>7.8785153473231606</v>
      </c>
      <c r="H74" s="79" t="s">
        <v>14</v>
      </c>
      <c r="I74" s="77" t="s">
        <v>14</v>
      </c>
      <c r="J74" s="78" t="s">
        <v>14</v>
      </c>
      <c r="K74" s="73">
        <f>K27-K51</f>
        <v>0</v>
      </c>
      <c r="L74" s="73">
        <f>L27-L51</f>
        <v>7.6431947420036916</v>
      </c>
      <c r="M74" s="98" t="s">
        <v>14</v>
      </c>
      <c r="N74" s="77" t="s">
        <v>14</v>
      </c>
      <c r="O74" s="78" t="s">
        <v>14</v>
      </c>
      <c r="P74" s="73">
        <f>P27-P51</f>
        <v>0</v>
      </c>
      <c r="Q74" s="73">
        <f>Q27-Q51</f>
        <v>8.1138001073844102</v>
      </c>
      <c r="R74" s="75" t="s">
        <v>14</v>
      </c>
      <c r="S74" s="64"/>
      <c r="T74" s="64"/>
      <c r="U74" s="64"/>
      <c r="V74" s="64"/>
    </row>
    <row r="75" spans="1:22" s="44" customFormat="1" x14ac:dyDescent="0.2">
      <c r="A75" s="3"/>
      <c r="B75" s="76" t="s">
        <v>8</v>
      </c>
      <c r="C75" s="31" t="s">
        <v>40</v>
      </c>
      <c r="D75" s="77" t="s">
        <v>14</v>
      </c>
      <c r="E75" s="78" t="s">
        <v>14</v>
      </c>
      <c r="F75" s="72" t="s">
        <v>14</v>
      </c>
      <c r="G75" s="73">
        <f>G28-G52</f>
        <v>0</v>
      </c>
      <c r="H75" s="79" t="s">
        <v>14</v>
      </c>
      <c r="I75" s="77" t="s">
        <v>14</v>
      </c>
      <c r="J75" s="78" t="s">
        <v>14</v>
      </c>
      <c r="K75" s="78" t="s">
        <v>14</v>
      </c>
      <c r="L75" s="73">
        <f>L28-L52</f>
        <v>0</v>
      </c>
      <c r="M75" s="98" t="s">
        <v>14</v>
      </c>
      <c r="N75" s="77" t="s">
        <v>14</v>
      </c>
      <c r="O75" s="78" t="s">
        <v>14</v>
      </c>
      <c r="P75" s="78" t="s">
        <v>14</v>
      </c>
      <c r="Q75" s="73">
        <f>Q28-Q52</f>
        <v>0</v>
      </c>
      <c r="R75" s="75" t="s">
        <v>14</v>
      </c>
      <c r="S75" s="64"/>
      <c r="T75" s="64"/>
      <c r="U75" s="64"/>
      <c r="V75" s="64"/>
    </row>
    <row r="76" spans="1:22" s="44" customFormat="1" x14ac:dyDescent="0.2">
      <c r="A76" s="3"/>
      <c r="B76" s="76" t="s">
        <v>9</v>
      </c>
      <c r="C76" s="31" t="s">
        <v>40</v>
      </c>
      <c r="D76" s="77" t="s">
        <v>14</v>
      </c>
      <c r="E76" s="78" t="s">
        <v>14</v>
      </c>
      <c r="F76" s="78" t="s">
        <v>14</v>
      </c>
      <c r="G76" s="78" t="s">
        <v>14</v>
      </c>
      <c r="H76" s="74">
        <f>H29-H53</f>
        <v>8.3333333300572576E-6</v>
      </c>
      <c r="I76" s="77" t="s">
        <v>14</v>
      </c>
      <c r="J76" s="78" t="s">
        <v>14</v>
      </c>
      <c r="K76" s="78" t="s">
        <v>14</v>
      </c>
      <c r="L76" s="78" t="s">
        <v>14</v>
      </c>
      <c r="M76" s="97">
        <f>M29-M53</f>
        <v>-3.3333333330887172E-5</v>
      </c>
      <c r="N76" s="77" t="s">
        <v>14</v>
      </c>
      <c r="O76" s="78" t="s">
        <v>14</v>
      </c>
      <c r="P76" s="78" t="s">
        <v>14</v>
      </c>
      <c r="Q76" s="78" t="s">
        <v>14</v>
      </c>
      <c r="R76" s="74">
        <f>R29-R53</f>
        <v>4.9999999998107114E-5</v>
      </c>
      <c r="S76" s="64"/>
      <c r="T76" s="64"/>
      <c r="U76" s="64"/>
      <c r="V76" s="64"/>
    </row>
    <row r="77" spans="1:22" s="44" customFormat="1" x14ac:dyDescent="0.2">
      <c r="A77" s="3"/>
      <c r="B77" s="76" t="s">
        <v>16</v>
      </c>
      <c r="C77" s="31" t="s">
        <v>40</v>
      </c>
      <c r="D77" s="80">
        <f>SUM(E77:H77)</f>
        <v>0</v>
      </c>
      <c r="E77" s="73">
        <f t="shared" ref="E77:G80" si="25">E30-E54</f>
        <v>0</v>
      </c>
      <c r="F77" s="73">
        <f t="shared" si="25"/>
        <v>0</v>
      </c>
      <c r="G77" s="73">
        <f t="shared" si="25"/>
        <v>0</v>
      </c>
      <c r="H77" s="74">
        <f>H30-H54</f>
        <v>0</v>
      </c>
      <c r="I77" s="80">
        <f>SUM(J77:M77)</f>
        <v>0</v>
      </c>
      <c r="J77" s="73">
        <f t="shared" ref="J77:L80" si="26">J30-J54</f>
        <v>0</v>
      </c>
      <c r="K77" s="73">
        <f t="shared" si="26"/>
        <v>0</v>
      </c>
      <c r="L77" s="73">
        <f t="shared" si="26"/>
        <v>0</v>
      </c>
      <c r="M77" s="97">
        <f>M30-M54</f>
        <v>0</v>
      </c>
      <c r="N77" s="80">
        <f>SUM(O77:R77)</f>
        <v>0</v>
      </c>
      <c r="O77" s="73">
        <f t="shared" ref="O77:Q80" si="27">O30-O54</f>
        <v>0</v>
      </c>
      <c r="P77" s="73">
        <f t="shared" si="27"/>
        <v>0</v>
      </c>
      <c r="Q77" s="73">
        <f t="shared" si="27"/>
        <v>0</v>
      </c>
      <c r="R77" s="74">
        <f>R30-R54</f>
        <v>0</v>
      </c>
      <c r="S77" s="64"/>
      <c r="T77" s="64"/>
      <c r="U77" s="64"/>
      <c r="V77" s="64"/>
    </row>
    <row r="78" spans="1:22" s="44" customFormat="1" x14ac:dyDescent="0.2">
      <c r="A78" s="3"/>
      <c r="B78" s="76" t="s">
        <v>17</v>
      </c>
      <c r="C78" s="31" t="s">
        <v>40</v>
      </c>
      <c r="D78" s="80">
        <f>SUM(E78:H78)</f>
        <v>0</v>
      </c>
      <c r="E78" s="73">
        <f t="shared" si="25"/>
        <v>0</v>
      </c>
      <c r="F78" s="73">
        <f t="shared" si="25"/>
        <v>0</v>
      </c>
      <c r="G78" s="73">
        <f t="shared" si="25"/>
        <v>0</v>
      </c>
      <c r="H78" s="74">
        <f>H31-H55</f>
        <v>0</v>
      </c>
      <c r="I78" s="80">
        <f>SUM(J78:M78)</f>
        <v>0</v>
      </c>
      <c r="J78" s="73">
        <f t="shared" si="26"/>
        <v>0</v>
      </c>
      <c r="K78" s="73">
        <f t="shared" si="26"/>
        <v>0</v>
      </c>
      <c r="L78" s="73">
        <f t="shared" si="26"/>
        <v>0</v>
      </c>
      <c r="M78" s="97">
        <f>M31-M55</f>
        <v>0</v>
      </c>
      <c r="N78" s="80">
        <f>SUM(O78:R78)</f>
        <v>0</v>
      </c>
      <c r="O78" s="73">
        <f t="shared" si="27"/>
        <v>0</v>
      </c>
      <c r="P78" s="73">
        <f t="shared" si="27"/>
        <v>0</v>
      </c>
      <c r="Q78" s="73">
        <f t="shared" si="27"/>
        <v>0</v>
      </c>
      <c r="R78" s="74">
        <f>R31-R55</f>
        <v>0</v>
      </c>
      <c r="S78" s="64"/>
      <c r="T78" s="64"/>
      <c r="U78" s="64"/>
      <c r="V78" s="64"/>
    </row>
    <row r="79" spans="1:22" s="44" customFormat="1" x14ac:dyDescent="0.2">
      <c r="A79" s="3"/>
      <c r="B79" s="30" t="s">
        <v>52</v>
      </c>
      <c r="C79" s="31" t="s">
        <v>40</v>
      </c>
      <c r="D79" s="80">
        <f>SUM(E79:H79)</f>
        <v>0</v>
      </c>
      <c r="E79" s="73">
        <f t="shared" si="25"/>
        <v>0</v>
      </c>
      <c r="F79" s="73">
        <f t="shared" si="25"/>
        <v>0</v>
      </c>
      <c r="G79" s="73">
        <f t="shared" si="25"/>
        <v>0</v>
      </c>
      <c r="H79" s="74">
        <f>H32-H56</f>
        <v>0</v>
      </c>
      <c r="I79" s="80">
        <f>SUM(J79:M79)</f>
        <v>0</v>
      </c>
      <c r="J79" s="73">
        <f t="shared" si="26"/>
        <v>0</v>
      </c>
      <c r="K79" s="73">
        <f t="shared" si="26"/>
        <v>0</v>
      </c>
      <c r="L79" s="73">
        <f t="shared" si="26"/>
        <v>0</v>
      </c>
      <c r="M79" s="97">
        <f>M32-M56</f>
        <v>0</v>
      </c>
      <c r="N79" s="80">
        <f>SUM(O79:R79)</f>
        <v>0</v>
      </c>
      <c r="O79" s="73">
        <f t="shared" si="27"/>
        <v>0</v>
      </c>
      <c r="P79" s="73">
        <f t="shared" si="27"/>
        <v>0</v>
      </c>
      <c r="Q79" s="73">
        <f t="shared" si="27"/>
        <v>0</v>
      </c>
      <c r="R79" s="74">
        <f>R32-R56</f>
        <v>0</v>
      </c>
      <c r="S79" s="64"/>
      <c r="T79" s="64"/>
      <c r="U79" s="64"/>
      <c r="V79" s="64"/>
    </row>
    <row r="80" spans="1:22" s="44" customFormat="1" ht="25.5" x14ac:dyDescent="0.2">
      <c r="A80" s="3"/>
      <c r="B80" s="30" t="s">
        <v>18</v>
      </c>
      <c r="C80" s="31" t="s">
        <v>40</v>
      </c>
      <c r="D80" s="80">
        <f>SUM(E80:H80)</f>
        <v>0</v>
      </c>
      <c r="E80" s="73">
        <f t="shared" si="25"/>
        <v>0</v>
      </c>
      <c r="F80" s="73">
        <f t="shared" si="25"/>
        <v>0</v>
      </c>
      <c r="G80" s="73">
        <f t="shared" si="25"/>
        <v>0</v>
      </c>
      <c r="H80" s="74">
        <f>H33-H57</f>
        <v>0</v>
      </c>
      <c r="I80" s="80">
        <f>SUM(J80:M80)</f>
        <v>0</v>
      </c>
      <c r="J80" s="73">
        <f t="shared" si="26"/>
        <v>0</v>
      </c>
      <c r="K80" s="73">
        <f t="shared" si="26"/>
        <v>0</v>
      </c>
      <c r="L80" s="73">
        <f t="shared" si="26"/>
        <v>0</v>
      </c>
      <c r="M80" s="97">
        <f>M33-M57</f>
        <v>0</v>
      </c>
      <c r="N80" s="80">
        <f>SUM(O80:R80)</f>
        <v>0</v>
      </c>
      <c r="O80" s="73">
        <f t="shared" si="27"/>
        <v>0</v>
      </c>
      <c r="P80" s="73">
        <f t="shared" si="27"/>
        <v>0</v>
      </c>
      <c r="Q80" s="73">
        <f t="shared" si="27"/>
        <v>0</v>
      </c>
      <c r="R80" s="74">
        <f>R33-R57</f>
        <v>0</v>
      </c>
      <c r="S80" s="64"/>
      <c r="T80" s="64"/>
      <c r="U80" s="64"/>
      <c r="V80" s="64"/>
    </row>
    <row r="81" spans="1:22" s="44" customFormat="1" x14ac:dyDescent="0.2">
      <c r="A81" s="3"/>
      <c r="B81" s="213" t="s">
        <v>19</v>
      </c>
      <c r="C81" s="66" t="s">
        <v>40</v>
      </c>
      <c r="D81" s="81">
        <f>SUM(E81:H81)</f>
        <v>0.25230701398982996</v>
      </c>
      <c r="E81" s="82">
        <f>E71*E82/100</f>
        <v>0</v>
      </c>
      <c r="F81" s="82">
        <f>F71*F82/100</f>
        <v>0</v>
      </c>
      <c r="G81" s="82">
        <f>G71*G82/100</f>
        <v>0.25230701398982996</v>
      </c>
      <c r="H81" s="83">
        <f>H71*H82/100</f>
        <v>0</v>
      </c>
      <c r="I81" s="80">
        <f>SUM(J81:M81)</f>
        <v>0.24572807533702232</v>
      </c>
      <c r="J81" s="82">
        <f>J71*J82/100</f>
        <v>0</v>
      </c>
      <c r="K81" s="82">
        <f>K71*K82/100</f>
        <v>0</v>
      </c>
      <c r="L81" s="82">
        <f>L71*L82/100</f>
        <v>0.24572807533702232</v>
      </c>
      <c r="M81" s="99">
        <f>M71*M82/100</f>
        <v>0</v>
      </c>
      <c r="N81" s="81">
        <f>SUM(O81:R81)</f>
        <v>0.2588501073844125</v>
      </c>
      <c r="O81" s="82">
        <f>O71*O82/100</f>
        <v>0</v>
      </c>
      <c r="P81" s="82">
        <f>P71*P82/100</f>
        <v>0</v>
      </c>
      <c r="Q81" s="82">
        <f>Q71*Q82/100</f>
        <v>0.2588501073844125</v>
      </c>
      <c r="R81" s="83">
        <f>R71*R82/100</f>
        <v>0</v>
      </c>
      <c r="S81" s="64"/>
      <c r="T81" s="64"/>
      <c r="U81" s="64"/>
      <c r="V81" s="64"/>
    </row>
    <row r="82" spans="1:22" s="44" customFormat="1" ht="13.5" thickBot="1" x14ac:dyDescent="0.25">
      <c r="A82" s="3"/>
      <c r="B82" s="234"/>
      <c r="C82" s="173" t="s">
        <v>20</v>
      </c>
      <c r="D82" s="174">
        <f>IFERROR(D81/D71*100,0)</f>
        <v>3.2024724169415544</v>
      </c>
      <c r="E82" s="175">
        <f>IF($D$40=0,0,E35)</f>
        <v>0.75847229693383555</v>
      </c>
      <c r="F82" s="175">
        <f>IF($D$40=0,0,F35)</f>
        <v>0</v>
      </c>
      <c r="G82" s="175">
        <f>IF($D$40=0,0,G35)</f>
        <v>3.202469029593944</v>
      </c>
      <c r="H82" s="176">
        <f>IF($D$40=0,0,H35)</f>
        <v>0</v>
      </c>
      <c r="I82" s="174">
        <f>IFERROR(I81/I71*100,0)</f>
        <v>3.2149776627748627</v>
      </c>
      <c r="J82" s="101">
        <f>IF($I$40=0,0,J35)</f>
        <v>0.7655179263084716</v>
      </c>
      <c r="K82" s="101">
        <f>IF($I$40=0,0,K35)</f>
        <v>0</v>
      </c>
      <c r="L82" s="101">
        <f>IF($I$40=0,0,L35)</f>
        <v>3.2149916838649566</v>
      </c>
      <c r="M82" s="158">
        <f>IF($I$40=0,0,M35)</f>
        <v>0</v>
      </c>
      <c r="N82" s="174">
        <f>IFERROR(N81/N71*100,0)</f>
        <v>3.1902647229525862</v>
      </c>
      <c r="O82" s="177">
        <f>IF($N$40=0,0,O35)</f>
        <v>0.751555177098433</v>
      </c>
      <c r="P82" s="177">
        <f>IF($N$40=0,0,P35)</f>
        <v>0</v>
      </c>
      <c r="Q82" s="177">
        <f>IF($N$40=0,0,Q35)</f>
        <v>3.1902450634546899</v>
      </c>
      <c r="R82" s="178">
        <f>IF($N$40=0,0,R35)</f>
        <v>0</v>
      </c>
      <c r="S82" s="64"/>
      <c r="T82" s="64"/>
      <c r="U82" s="64"/>
      <c r="V82" s="64"/>
    </row>
    <row r="83" spans="1:22" s="44" customFormat="1" ht="26.25" thickBot="1" x14ac:dyDescent="0.25">
      <c r="A83" s="3"/>
      <c r="B83" s="167" t="s">
        <v>46</v>
      </c>
      <c r="C83" s="168" t="s">
        <v>40</v>
      </c>
      <c r="D83" s="169">
        <f>SUM(E83:H83)</f>
        <v>7.6261999999999999</v>
      </c>
      <c r="E83" s="170">
        <f>E40</f>
        <v>0</v>
      </c>
      <c r="F83" s="170">
        <f>F40</f>
        <v>0</v>
      </c>
      <c r="G83" s="170">
        <f>G40</f>
        <v>7.6261999999999999</v>
      </c>
      <c r="H83" s="171">
        <f>H40</f>
        <v>0</v>
      </c>
      <c r="I83" s="169">
        <f>SUM(J83:M83)</f>
        <v>7.3975</v>
      </c>
      <c r="J83" s="170">
        <f>J40</f>
        <v>0</v>
      </c>
      <c r="K83" s="170">
        <f>K40</f>
        <v>0</v>
      </c>
      <c r="L83" s="170">
        <f>L40</f>
        <v>7.3975</v>
      </c>
      <c r="M83" s="172">
        <f>M40</f>
        <v>0</v>
      </c>
      <c r="N83" s="169">
        <f>SUM(O83:R83)</f>
        <v>7.8548999999999998</v>
      </c>
      <c r="O83" s="170">
        <f>O40</f>
        <v>0</v>
      </c>
      <c r="P83" s="170">
        <f>P40</f>
        <v>0</v>
      </c>
      <c r="Q83" s="170">
        <f>Q40</f>
        <v>7.8548999999999998</v>
      </c>
      <c r="R83" s="171">
        <f>R40</f>
        <v>0</v>
      </c>
      <c r="S83" s="64"/>
      <c r="T83" s="64"/>
      <c r="U83" s="64"/>
      <c r="V83" s="64"/>
    </row>
    <row r="84" spans="1:22" s="44" customFormat="1" x14ac:dyDescent="0.2">
      <c r="A84" s="3"/>
      <c r="B84" s="3"/>
      <c r="C84" s="63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</row>
    <row r="85" spans="1:22" s="44" customFormat="1" x14ac:dyDescent="0.2">
      <c r="A85" s="3"/>
      <c r="B85" s="43"/>
      <c r="C85" s="63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</row>
    <row r="86" spans="1:22" s="44" customFormat="1" ht="13.5" thickBot="1" x14ac:dyDescent="0.25">
      <c r="A86" s="3"/>
      <c r="B86" s="95" t="s">
        <v>49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64"/>
      <c r="O86" s="64"/>
      <c r="P86" s="64"/>
      <c r="Q86" s="64"/>
      <c r="R86" s="64"/>
      <c r="S86" s="64"/>
      <c r="T86" s="64"/>
      <c r="U86" s="64"/>
      <c r="V86" s="64"/>
    </row>
    <row r="87" spans="1:22" s="44" customFormat="1" ht="25.5" x14ac:dyDescent="0.2">
      <c r="A87" s="3"/>
      <c r="B87" s="179" t="s">
        <v>33</v>
      </c>
      <c r="C87" s="131" t="s">
        <v>28</v>
      </c>
      <c r="D87" s="203" t="s">
        <v>6</v>
      </c>
      <c r="E87" s="132" t="s">
        <v>7</v>
      </c>
      <c r="F87" s="132" t="s">
        <v>8</v>
      </c>
      <c r="G87" s="132" t="s">
        <v>9</v>
      </c>
      <c r="H87" s="133" t="s">
        <v>10</v>
      </c>
      <c r="I87" s="199" t="s">
        <v>6</v>
      </c>
      <c r="J87" s="132" t="s">
        <v>7</v>
      </c>
      <c r="K87" s="132" t="s">
        <v>8</v>
      </c>
      <c r="L87" s="132" t="s">
        <v>9</v>
      </c>
      <c r="M87" s="133" t="s">
        <v>10</v>
      </c>
      <c r="N87" s="132" t="s">
        <v>6</v>
      </c>
      <c r="O87" s="132" t="s">
        <v>7</v>
      </c>
      <c r="P87" s="132" t="s">
        <v>8</v>
      </c>
      <c r="Q87" s="132" t="s">
        <v>9</v>
      </c>
      <c r="R87" s="133" t="s">
        <v>10</v>
      </c>
      <c r="S87" s="64"/>
      <c r="T87" s="64"/>
      <c r="U87" s="64"/>
      <c r="V87" s="64"/>
    </row>
    <row r="88" spans="1:22" s="44" customFormat="1" x14ac:dyDescent="0.2">
      <c r="A88" s="3"/>
      <c r="B88" s="180"/>
      <c r="C88" s="23" t="s">
        <v>40</v>
      </c>
      <c r="D88" s="204">
        <f>SUM(E88:H88)</f>
        <v>0</v>
      </c>
      <c r="E88" s="112"/>
      <c r="F88" s="112"/>
      <c r="G88" s="112"/>
      <c r="H88" s="134"/>
      <c r="I88" s="200">
        <f>SUM(J88:M88)</f>
        <v>0</v>
      </c>
      <c r="J88" s="112"/>
      <c r="K88" s="112"/>
      <c r="L88" s="112"/>
      <c r="M88" s="134"/>
      <c r="N88" s="111">
        <f>SUM(O88:R88)</f>
        <v>0</v>
      </c>
      <c r="O88" s="112"/>
      <c r="P88" s="112"/>
      <c r="Q88" s="112"/>
      <c r="R88" s="134"/>
      <c r="S88" s="64"/>
      <c r="T88" s="64"/>
      <c r="U88" s="64"/>
      <c r="V88" s="64"/>
    </row>
    <row r="89" spans="1:22" s="44" customFormat="1" x14ac:dyDescent="0.2">
      <c r="A89" s="3"/>
      <c r="B89" s="180"/>
      <c r="C89" s="23" t="s">
        <v>40</v>
      </c>
      <c r="D89" s="204">
        <f>SUM(E89:H89)</f>
        <v>0</v>
      </c>
      <c r="E89" s="112"/>
      <c r="F89" s="112"/>
      <c r="G89" s="112"/>
      <c r="H89" s="134"/>
      <c r="I89" s="200">
        <f>SUM(J89:M89)</f>
        <v>0</v>
      </c>
      <c r="J89" s="112"/>
      <c r="K89" s="112"/>
      <c r="L89" s="112"/>
      <c r="M89" s="134"/>
      <c r="N89" s="111">
        <f>SUM(O89:R89)</f>
        <v>0</v>
      </c>
      <c r="O89" s="112"/>
      <c r="P89" s="112"/>
      <c r="Q89" s="112"/>
      <c r="R89" s="134"/>
      <c r="S89" s="64"/>
      <c r="T89" s="64"/>
      <c r="U89" s="64"/>
      <c r="V89" s="64"/>
    </row>
    <row r="90" spans="1:22" s="44" customFormat="1" x14ac:dyDescent="0.2">
      <c r="A90" s="3"/>
      <c r="B90" s="180"/>
      <c r="C90" s="23" t="s">
        <v>40</v>
      </c>
      <c r="D90" s="204">
        <f>SUM(E90:H90)</f>
        <v>0</v>
      </c>
      <c r="E90" s="112"/>
      <c r="F90" s="112"/>
      <c r="G90" s="112"/>
      <c r="H90" s="134"/>
      <c r="I90" s="200">
        <f>SUM(J90:M90)</f>
        <v>0</v>
      </c>
      <c r="J90" s="112"/>
      <c r="K90" s="112"/>
      <c r="L90" s="112"/>
      <c r="M90" s="134"/>
      <c r="N90" s="111">
        <f>SUM(O90:R90)</f>
        <v>0</v>
      </c>
      <c r="O90" s="112"/>
      <c r="P90" s="112"/>
      <c r="Q90" s="112"/>
      <c r="R90" s="134"/>
      <c r="S90" s="64"/>
      <c r="T90" s="64"/>
      <c r="U90" s="64"/>
      <c r="V90" s="64"/>
    </row>
    <row r="91" spans="1:22" s="44" customFormat="1" ht="13.5" thickBot="1" x14ac:dyDescent="0.25">
      <c r="A91" s="3"/>
      <c r="B91" s="182"/>
      <c r="C91" s="183" t="s">
        <v>40</v>
      </c>
      <c r="D91" s="205">
        <f>SUM(E91:H91)</f>
        <v>0</v>
      </c>
      <c r="E91" s="185"/>
      <c r="F91" s="185"/>
      <c r="G91" s="185"/>
      <c r="H91" s="187"/>
      <c r="I91" s="201">
        <f>SUM(J91:M91)</f>
        <v>0</v>
      </c>
      <c r="J91" s="185"/>
      <c r="K91" s="185"/>
      <c r="L91" s="185"/>
      <c r="M91" s="186"/>
      <c r="N91" s="184">
        <f>SUM(O91:R91)</f>
        <v>0</v>
      </c>
      <c r="O91" s="185"/>
      <c r="P91" s="185"/>
      <c r="Q91" s="185"/>
      <c r="R91" s="187"/>
      <c r="S91" s="64"/>
      <c r="T91" s="64"/>
      <c r="U91" s="64"/>
      <c r="V91" s="64"/>
    </row>
    <row r="92" spans="1:22" s="44" customFormat="1" ht="13.5" thickBot="1" x14ac:dyDescent="0.25">
      <c r="A92" s="3"/>
      <c r="B92" s="181" t="s">
        <v>34</v>
      </c>
      <c r="C92" s="188" t="s">
        <v>40</v>
      </c>
      <c r="D92" s="206">
        <f t="shared" ref="D92:R92" si="28">SUM(D88:D91)</f>
        <v>0</v>
      </c>
      <c r="E92" s="135">
        <f t="shared" si="28"/>
        <v>0</v>
      </c>
      <c r="F92" s="135">
        <f t="shared" si="28"/>
        <v>0</v>
      </c>
      <c r="G92" s="135">
        <f t="shared" si="28"/>
        <v>0</v>
      </c>
      <c r="H92" s="136">
        <f t="shared" si="28"/>
        <v>0</v>
      </c>
      <c r="I92" s="202">
        <f t="shared" si="28"/>
        <v>0</v>
      </c>
      <c r="J92" s="135">
        <f t="shared" si="28"/>
        <v>0</v>
      </c>
      <c r="K92" s="135">
        <f t="shared" si="28"/>
        <v>0</v>
      </c>
      <c r="L92" s="135">
        <f t="shared" si="28"/>
        <v>0</v>
      </c>
      <c r="M92" s="136">
        <f t="shared" si="28"/>
        <v>0</v>
      </c>
      <c r="N92" s="135">
        <f t="shared" si="28"/>
        <v>0</v>
      </c>
      <c r="O92" s="135">
        <f t="shared" si="28"/>
        <v>0</v>
      </c>
      <c r="P92" s="135">
        <f t="shared" si="28"/>
        <v>0</v>
      </c>
      <c r="Q92" s="135">
        <f t="shared" si="28"/>
        <v>0</v>
      </c>
      <c r="R92" s="136">
        <f t="shared" si="28"/>
        <v>0</v>
      </c>
      <c r="S92" s="64"/>
      <c r="T92" s="64"/>
      <c r="U92" s="64"/>
      <c r="V92" s="64"/>
    </row>
    <row r="93" spans="1:22" s="44" customFormat="1" x14ac:dyDescent="0.2">
      <c r="A93" s="3"/>
      <c r="B93" s="137"/>
      <c r="C93" s="116"/>
      <c r="D93" s="117">
        <f t="shared" ref="D93:R93" si="29">D33-D92</f>
        <v>0</v>
      </c>
      <c r="E93" s="117">
        <f t="shared" si="29"/>
        <v>0</v>
      </c>
      <c r="F93" s="117">
        <f t="shared" si="29"/>
        <v>0</v>
      </c>
      <c r="G93" s="117">
        <f t="shared" si="29"/>
        <v>0</v>
      </c>
      <c r="H93" s="117">
        <f t="shared" si="29"/>
        <v>0</v>
      </c>
      <c r="I93" s="117">
        <f t="shared" si="29"/>
        <v>0</v>
      </c>
      <c r="J93" s="117">
        <f t="shared" si="29"/>
        <v>0</v>
      </c>
      <c r="K93" s="117">
        <f t="shared" si="29"/>
        <v>0</v>
      </c>
      <c r="L93" s="117">
        <f t="shared" si="29"/>
        <v>0</v>
      </c>
      <c r="M93" s="117">
        <f t="shared" si="29"/>
        <v>0</v>
      </c>
      <c r="N93" s="117">
        <f t="shared" si="29"/>
        <v>0</v>
      </c>
      <c r="O93" s="117">
        <f t="shared" si="29"/>
        <v>0</v>
      </c>
      <c r="P93" s="117">
        <f t="shared" si="29"/>
        <v>0</v>
      </c>
      <c r="Q93" s="117">
        <f t="shared" si="29"/>
        <v>0</v>
      </c>
      <c r="R93" s="117">
        <f t="shared" si="29"/>
        <v>0</v>
      </c>
      <c r="S93" s="64"/>
      <c r="T93" s="64"/>
      <c r="U93" s="64"/>
      <c r="V93" s="64"/>
    </row>
    <row r="94" spans="1:22" s="44" customFormat="1" x14ac:dyDescent="0.2">
      <c r="A94" s="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64"/>
      <c r="N94" s="64"/>
      <c r="O94" s="64"/>
      <c r="P94" s="64"/>
      <c r="Q94" s="64"/>
      <c r="R94" s="43"/>
      <c r="S94" s="64"/>
      <c r="T94" s="64"/>
      <c r="U94" s="64"/>
      <c r="V94" s="64"/>
    </row>
    <row r="95" spans="1:22" s="44" customFormat="1" ht="13.5" thickBot="1" x14ac:dyDescent="0.25">
      <c r="A95" s="3"/>
      <c r="B95" s="95" t="s">
        <v>50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64"/>
      <c r="N95" s="64"/>
      <c r="O95" s="64"/>
      <c r="P95" s="64"/>
      <c r="Q95" s="64"/>
      <c r="R95" s="43"/>
      <c r="S95" s="64"/>
      <c r="T95" s="64"/>
      <c r="U95" s="64"/>
      <c r="V95" s="64"/>
    </row>
    <row r="96" spans="1:22" s="44" customFormat="1" ht="25.5" x14ac:dyDescent="0.2">
      <c r="A96" s="3"/>
      <c r="B96" s="192" t="s">
        <v>33</v>
      </c>
      <c r="C96" s="131" t="s">
        <v>28</v>
      </c>
      <c r="D96" s="132" t="s">
        <v>6</v>
      </c>
      <c r="E96" s="132" t="s">
        <v>7</v>
      </c>
      <c r="F96" s="132" t="s">
        <v>8</v>
      </c>
      <c r="G96" s="132" t="s">
        <v>9</v>
      </c>
      <c r="H96" s="133" t="s">
        <v>10</v>
      </c>
      <c r="I96" s="132" t="s">
        <v>6</v>
      </c>
      <c r="J96" s="132" t="s">
        <v>7</v>
      </c>
      <c r="K96" s="132" t="s">
        <v>8</v>
      </c>
      <c r="L96" s="132" t="s">
        <v>9</v>
      </c>
      <c r="M96" s="133" t="s">
        <v>10</v>
      </c>
      <c r="N96" s="132" t="s">
        <v>6</v>
      </c>
      <c r="O96" s="132" t="s">
        <v>7</v>
      </c>
      <c r="P96" s="132" t="s">
        <v>8</v>
      </c>
      <c r="Q96" s="132" t="s">
        <v>9</v>
      </c>
      <c r="R96" s="133" t="s">
        <v>10</v>
      </c>
      <c r="S96" s="64"/>
      <c r="T96" s="64"/>
      <c r="U96" s="64"/>
      <c r="V96" s="64"/>
    </row>
    <row r="97" spans="1:22" s="44" customFormat="1" ht="25.5" x14ac:dyDescent="0.2">
      <c r="A97" s="3"/>
      <c r="B97" s="162" t="s">
        <v>55</v>
      </c>
      <c r="C97" s="23" t="s">
        <v>40</v>
      </c>
      <c r="D97" s="111">
        <f>SUM(E97:H97)</f>
        <v>16.266999999999999</v>
      </c>
      <c r="E97" s="209">
        <f>AVERAGE(J97,O97)</f>
        <v>5.8403</v>
      </c>
      <c r="F97" s="209"/>
      <c r="G97" s="209">
        <f>AVERAGE(L97,Q97)</f>
        <v>10.426699999999999</v>
      </c>
      <c r="H97" s="210"/>
      <c r="I97" s="111">
        <f>SUM(J97:M97)</f>
        <v>16.266999999999999</v>
      </c>
      <c r="J97" s="112">
        <v>5.8403</v>
      </c>
      <c r="K97" s="112"/>
      <c r="L97" s="112">
        <v>10.426699999999999</v>
      </c>
      <c r="M97" s="134"/>
      <c r="N97" s="111">
        <f>SUM(O97:R97)</f>
        <v>16.266999999999999</v>
      </c>
      <c r="O97" s="112">
        <v>5.8403</v>
      </c>
      <c r="P97" s="112"/>
      <c r="Q97" s="112">
        <v>10.426699999999999</v>
      </c>
      <c r="R97" s="134"/>
      <c r="S97" s="64"/>
      <c r="T97" s="64"/>
      <c r="U97" s="64"/>
      <c r="V97" s="64"/>
    </row>
    <row r="98" spans="1:22" s="44" customFormat="1" x14ac:dyDescent="0.2">
      <c r="A98" s="3"/>
      <c r="B98" s="109" t="s">
        <v>56</v>
      </c>
      <c r="C98" s="23" t="s">
        <v>40</v>
      </c>
      <c r="D98" s="111">
        <f>SUM(E98:H98)</f>
        <v>0.7</v>
      </c>
      <c r="E98" s="209"/>
      <c r="F98" s="209"/>
      <c r="G98" s="209">
        <f>AVERAGE(L98,Q98)</f>
        <v>0.7</v>
      </c>
      <c r="H98" s="210"/>
      <c r="I98" s="111">
        <f>SUM(J98:M98)</f>
        <v>0.7</v>
      </c>
      <c r="J98" s="112"/>
      <c r="K98" s="112"/>
      <c r="L98" s="112">
        <v>0.7</v>
      </c>
      <c r="M98" s="134"/>
      <c r="N98" s="111">
        <f>SUM(O98:R98)</f>
        <v>0.7</v>
      </c>
      <c r="O98" s="112"/>
      <c r="P98" s="112"/>
      <c r="Q98" s="112">
        <v>0.7</v>
      </c>
      <c r="R98" s="134"/>
      <c r="S98" s="64"/>
      <c r="T98" s="64"/>
      <c r="U98" s="64"/>
      <c r="V98" s="64"/>
    </row>
    <row r="99" spans="1:22" s="44" customFormat="1" ht="13.5" thickBot="1" x14ac:dyDescent="0.25">
      <c r="A99" s="3"/>
      <c r="B99" s="193"/>
      <c r="C99" s="173" t="s">
        <v>40</v>
      </c>
      <c r="D99" s="194">
        <f>SUM(E99:H99)</f>
        <v>0</v>
      </c>
      <c r="E99" s="195"/>
      <c r="F99" s="195"/>
      <c r="G99" s="195"/>
      <c r="H99" s="196"/>
      <c r="I99" s="194">
        <f>SUM(J99:M99)</f>
        <v>0</v>
      </c>
      <c r="J99" s="195"/>
      <c r="K99" s="195"/>
      <c r="L99" s="195"/>
      <c r="M99" s="196"/>
      <c r="N99" s="194">
        <f>SUM(O99:R99)</f>
        <v>0</v>
      </c>
      <c r="O99" s="195"/>
      <c r="P99" s="195"/>
      <c r="Q99" s="195"/>
      <c r="R99" s="196"/>
      <c r="S99" s="64"/>
      <c r="T99" s="64"/>
      <c r="U99" s="64"/>
      <c r="V99" s="64"/>
    </row>
    <row r="100" spans="1:22" s="44" customFormat="1" ht="13.5" thickBot="1" x14ac:dyDescent="0.25">
      <c r="A100" s="3"/>
      <c r="B100" s="189" t="s">
        <v>34</v>
      </c>
      <c r="C100" s="188" t="s">
        <v>40</v>
      </c>
      <c r="D100" s="190">
        <f t="shared" ref="D100:R100" si="30">SUM(D97:D99)</f>
        <v>16.966999999999999</v>
      </c>
      <c r="E100" s="190">
        <f t="shared" si="30"/>
        <v>5.8403</v>
      </c>
      <c r="F100" s="190">
        <f t="shared" si="30"/>
        <v>0</v>
      </c>
      <c r="G100" s="190">
        <f t="shared" si="30"/>
        <v>11.126699999999998</v>
      </c>
      <c r="H100" s="191">
        <f t="shared" si="30"/>
        <v>0</v>
      </c>
      <c r="I100" s="190">
        <f t="shared" si="30"/>
        <v>16.966999999999999</v>
      </c>
      <c r="J100" s="190">
        <f t="shared" si="30"/>
        <v>5.8403</v>
      </c>
      <c r="K100" s="190">
        <f t="shared" si="30"/>
        <v>0</v>
      </c>
      <c r="L100" s="190">
        <f t="shared" si="30"/>
        <v>11.126699999999998</v>
      </c>
      <c r="M100" s="191">
        <f t="shared" si="30"/>
        <v>0</v>
      </c>
      <c r="N100" s="190">
        <f t="shared" si="30"/>
        <v>16.966999999999999</v>
      </c>
      <c r="O100" s="190">
        <f t="shared" si="30"/>
        <v>5.8403</v>
      </c>
      <c r="P100" s="190">
        <f t="shared" si="30"/>
        <v>0</v>
      </c>
      <c r="Q100" s="190">
        <f t="shared" si="30"/>
        <v>11.126699999999998</v>
      </c>
      <c r="R100" s="191">
        <f t="shared" si="30"/>
        <v>0</v>
      </c>
      <c r="S100" s="64"/>
      <c r="T100" s="64"/>
      <c r="U100" s="64"/>
      <c r="V100" s="64"/>
    </row>
    <row r="101" spans="1:22" s="44" customFormat="1" x14ac:dyDescent="0.2">
      <c r="A101" s="3"/>
      <c r="B101" s="137"/>
      <c r="C101" s="116"/>
      <c r="D101" s="120">
        <f t="shared" ref="D101:R101" si="31">D39-D100</f>
        <v>0</v>
      </c>
      <c r="E101" s="120">
        <f t="shared" si="31"/>
        <v>0</v>
      </c>
      <c r="F101" s="120">
        <f t="shared" si="31"/>
        <v>0</v>
      </c>
      <c r="G101" s="120">
        <f t="shared" si="31"/>
        <v>0</v>
      </c>
      <c r="H101" s="120">
        <f t="shared" si="31"/>
        <v>0</v>
      </c>
      <c r="I101" s="120">
        <f t="shared" si="31"/>
        <v>0</v>
      </c>
      <c r="J101" s="120">
        <f t="shared" si="31"/>
        <v>0</v>
      </c>
      <c r="K101" s="120">
        <f t="shared" si="31"/>
        <v>0</v>
      </c>
      <c r="L101" s="120">
        <f t="shared" si="31"/>
        <v>0</v>
      </c>
      <c r="M101" s="120">
        <f t="shared" si="31"/>
        <v>0</v>
      </c>
      <c r="N101" s="120">
        <f t="shared" si="31"/>
        <v>0</v>
      </c>
      <c r="O101" s="120">
        <f t="shared" si="31"/>
        <v>0</v>
      </c>
      <c r="P101" s="120">
        <f t="shared" si="31"/>
        <v>0</v>
      </c>
      <c r="Q101" s="120">
        <f t="shared" si="31"/>
        <v>0</v>
      </c>
      <c r="R101" s="120">
        <f t="shared" si="31"/>
        <v>0</v>
      </c>
      <c r="S101" s="64"/>
      <c r="T101" s="64"/>
      <c r="U101" s="64"/>
      <c r="V101" s="64"/>
    </row>
    <row r="102" spans="1:22" s="44" customFormat="1" x14ac:dyDescent="0.2">
      <c r="A102" s="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64"/>
      <c r="O102" s="64"/>
      <c r="P102" s="64"/>
      <c r="Q102" s="64"/>
      <c r="R102" s="64"/>
      <c r="S102" s="64"/>
      <c r="T102" s="64"/>
      <c r="U102" s="64"/>
      <c r="V102" s="64"/>
    </row>
    <row r="103" spans="1:22" s="44" customFormat="1" ht="13.5" thickBot="1" x14ac:dyDescent="0.25">
      <c r="A103" s="3"/>
      <c r="B103" s="95" t="s">
        <v>51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64"/>
      <c r="O103" s="64"/>
      <c r="P103" s="64"/>
      <c r="Q103" s="64"/>
      <c r="R103" s="64"/>
      <c r="S103" s="64"/>
      <c r="T103" s="64"/>
      <c r="U103" s="64"/>
      <c r="V103" s="64"/>
    </row>
    <row r="104" spans="1:22" s="44" customFormat="1" x14ac:dyDescent="0.2">
      <c r="A104" s="3"/>
      <c r="B104" s="138" t="s">
        <v>37</v>
      </c>
      <c r="C104" s="131" t="s">
        <v>28</v>
      </c>
      <c r="D104" s="203" t="s">
        <v>6</v>
      </c>
      <c r="E104" s="132" t="s">
        <v>7</v>
      </c>
      <c r="F104" s="132" t="s">
        <v>8</v>
      </c>
      <c r="G104" s="132" t="s">
        <v>9</v>
      </c>
      <c r="H104" s="133" t="s">
        <v>10</v>
      </c>
      <c r="I104" s="199" t="s">
        <v>6</v>
      </c>
      <c r="J104" s="132" t="s">
        <v>7</v>
      </c>
      <c r="K104" s="132" t="s">
        <v>8</v>
      </c>
      <c r="L104" s="132" t="s">
        <v>9</v>
      </c>
      <c r="M104" s="133" t="s">
        <v>10</v>
      </c>
      <c r="N104" s="132" t="s">
        <v>6</v>
      </c>
      <c r="O104" s="132" t="s">
        <v>7</v>
      </c>
      <c r="P104" s="132" t="s">
        <v>8</v>
      </c>
      <c r="Q104" s="132" t="s">
        <v>9</v>
      </c>
      <c r="R104" s="133" t="s">
        <v>10</v>
      </c>
      <c r="S104" s="64"/>
      <c r="T104" s="64"/>
      <c r="U104" s="64"/>
      <c r="V104" s="64"/>
    </row>
    <row r="105" spans="1:22" s="44" customFormat="1" x14ac:dyDescent="0.2">
      <c r="A105" s="3"/>
      <c r="B105" s="109"/>
      <c r="C105" s="23" t="s">
        <v>40</v>
      </c>
      <c r="D105" s="204">
        <f>SUM(E105:H105)</f>
        <v>0</v>
      </c>
      <c r="E105" s="112"/>
      <c r="F105" s="112"/>
      <c r="G105" s="112"/>
      <c r="H105" s="134"/>
      <c r="I105" s="200">
        <f>SUM(J105:M105)</f>
        <v>0</v>
      </c>
      <c r="J105" s="112"/>
      <c r="K105" s="112"/>
      <c r="L105" s="112"/>
      <c r="M105" s="134"/>
      <c r="N105" s="111">
        <f>SUM(O105:R105)</f>
        <v>0</v>
      </c>
      <c r="O105" s="112"/>
      <c r="P105" s="112"/>
      <c r="Q105" s="112"/>
      <c r="R105" s="134"/>
      <c r="S105" s="64"/>
      <c r="T105" s="64"/>
      <c r="U105" s="64"/>
      <c r="V105" s="64"/>
    </row>
    <row r="106" spans="1:22" s="44" customFormat="1" x14ac:dyDescent="0.2">
      <c r="A106" s="3"/>
      <c r="B106" s="109"/>
      <c r="C106" s="23" t="s">
        <v>40</v>
      </c>
      <c r="D106" s="204">
        <f>SUM(E106:H106)</f>
        <v>0</v>
      </c>
      <c r="E106" s="112"/>
      <c r="F106" s="112"/>
      <c r="G106" s="112"/>
      <c r="H106" s="134"/>
      <c r="I106" s="200">
        <f>SUM(J106:M106)</f>
        <v>0</v>
      </c>
      <c r="J106" s="112"/>
      <c r="K106" s="112"/>
      <c r="L106" s="112"/>
      <c r="M106" s="134"/>
      <c r="N106" s="111">
        <f>SUM(O106:R106)</f>
        <v>0</v>
      </c>
      <c r="O106" s="112"/>
      <c r="P106" s="112"/>
      <c r="Q106" s="112"/>
      <c r="R106" s="134"/>
      <c r="S106" s="64"/>
      <c r="T106" s="64"/>
      <c r="U106" s="64"/>
      <c r="V106" s="64"/>
    </row>
    <row r="107" spans="1:22" s="44" customFormat="1" ht="13.5" thickBot="1" x14ac:dyDescent="0.25">
      <c r="A107" s="3"/>
      <c r="B107" s="197"/>
      <c r="C107" s="183" t="s">
        <v>40</v>
      </c>
      <c r="D107" s="205">
        <f>SUM(E107:H107)</f>
        <v>0</v>
      </c>
      <c r="E107" s="185"/>
      <c r="F107" s="185"/>
      <c r="G107" s="185"/>
      <c r="H107" s="187"/>
      <c r="I107" s="201">
        <f>SUM(J107:M107)</f>
        <v>0</v>
      </c>
      <c r="J107" s="185"/>
      <c r="K107" s="185"/>
      <c r="L107" s="185"/>
      <c r="M107" s="187"/>
      <c r="N107" s="184">
        <f>SUM(O107:R107)</f>
        <v>0</v>
      </c>
      <c r="O107" s="185"/>
      <c r="P107" s="185"/>
      <c r="Q107" s="185"/>
      <c r="R107" s="187"/>
      <c r="S107" s="64"/>
      <c r="T107" s="64"/>
      <c r="U107" s="64"/>
      <c r="V107" s="64"/>
    </row>
    <row r="108" spans="1:22" s="44" customFormat="1" ht="13.5" thickBot="1" x14ac:dyDescent="0.25">
      <c r="A108" s="3"/>
      <c r="B108" s="181" t="s">
        <v>34</v>
      </c>
      <c r="C108" s="188" t="s">
        <v>40</v>
      </c>
      <c r="D108" s="208">
        <f t="shared" ref="D108:R108" si="32">SUM(D105:D107)</f>
        <v>0</v>
      </c>
      <c r="E108" s="139">
        <f t="shared" si="32"/>
        <v>0</v>
      </c>
      <c r="F108" s="139">
        <f t="shared" si="32"/>
        <v>0</v>
      </c>
      <c r="G108" s="139">
        <f t="shared" si="32"/>
        <v>0</v>
      </c>
      <c r="H108" s="198">
        <f t="shared" si="32"/>
        <v>0</v>
      </c>
      <c r="I108" s="208">
        <f t="shared" si="32"/>
        <v>0</v>
      </c>
      <c r="J108" s="139">
        <f t="shared" si="32"/>
        <v>0</v>
      </c>
      <c r="K108" s="139">
        <f t="shared" si="32"/>
        <v>0</v>
      </c>
      <c r="L108" s="139">
        <f t="shared" si="32"/>
        <v>0</v>
      </c>
      <c r="M108" s="198">
        <f t="shared" si="32"/>
        <v>0</v>
      </c>
      <c r="N108" s="207">
        <f t="shared" si="32"/>
        <v>0</v>
      </c>
      <c r="O108" s="139">
        <f t="shared" si="32"/>
        <v>0</v>
      </c>
      <c r="P108" s="139">
        <f t="shared" si="32"/>
        <v>0</v>
      </c>
      <c r="Q108" s="139">
        <f t="shared" si="32"/>
        <v>0</v>
      </c>
      <c r="R108" s="198">
        <f t="shared" si="32"/>
        <v>0</v>
      </c>
      <c r="S108" s="64"/>
      <c r="T108" s="64"/>
      <c r="U108" s="64"/>
      <c r="V108" s="64"/>
    </row>
    <row r="109" spans="1:22" s="44" customFormat="1" x14ac:dyDescent="0.2">
      <c r="A109" s="3"/>
      <c r="B109" s="137"/>
      <c r="C109" s="64"/>
      <c r="D109" s="104">
        <f t="shared" ref="D109:R109" si="33">D38-D108</f>
        <v>0</v>
      </c>
      <c r="E109" s="104">
        <f t="shared" si="33"/>
        <v>0</v>
      </c>
      <c r="F109" s="104">
        <f t="shared" si="33"/>
        <v>0</v>
      </c>
      <c r="G109" s="104">
        <f t="shared" si="33"/>
        <v>0</v>
      </c>
      <c r="H109" s="104">
        <f t="shared" si="33"/>
        <v>0</v>
      </c>
      <c r="I109" s="104">
        <f t="shared" si="33"/>
        <v>0</v>
      </c>
      <c r="J109" s="104">
        <f t="shared" si="33"/>
        <v>0</v>
      </c>
      <c r="K109" s="104">
        <f t="shared" si="33"/>
        <v>0</v>
      </c>
      <c r="L109" s="104">
        <f t="shared" si="33"/>
        <v>0</v>
      </c>
      <c r="M109" s="104">
        <f t="shared" si="33"/>
        <v>0</v>
      </c>
      <c r="N109" s="104">
        <f t="shared" si="33"/>
        <v>0</v>
      </c>
      <c r="O109" s="104">
        <f t="shared" si="33"/>
        <v>0</v>
      </c>
      <c r="P109" s="104">
        <f t="shared" si="33"/>
        <v>0</v>
      </c>
      <c r="Q109" s="104">
        <f t="shared" si="33"/>
        <v>0</v>
      </c>
      <c r="R109" s="104">
        <f t="shared" si="33"/>
        <v>0</v>
      </c>
      <c r="S109" s="64"/>
      <c r="T109" s="64"/>
      <c r="U109" s="64"/>
      <c r="V109" s="64"/>
    </row>
    <row r="110" spans="1:22" s="44" customFormat="1" x14ac:dyDescent="0.2">
      <c r="A110" s="3"/>
      <c r="B110" s="3"/>
      <c r="C110" s="63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</row>
    <row r="111" spans="1:22" s="44" customFormat="1" x14ac:dyDescent="0.2">
      <c r="A111" s="3"/>
      <c r="B111" s="3"/>
      <c r="C111" s="63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</row>
  </sheetData>
  <sheetProtection formatColumns="0" formatRows="0"/>
  <protectedRanges>
    <protectedRange sqref="B105:B107 B99 B88:B91" name="Диапазон1"/>
    <protectedRange sqref="B98" name="Диапазон1_1_1"/>
  </protectedRanges>
  <mergeCells count="21">
    <mergeCell ref="B21:B23"/>
    <mergeCell ref="C21:C23"/>
    <mergeCell ref="D21:R21"/>
    <mergeCell ref="D22:H22"/>
    <mergeCell ref="I22:M22"/>
    <mergeCell ref="N22:R22"/>
    <mergeCell ref="B34:B35"/>
    <mergeCell ref="B45:B47"/>
    <mergeCell ref="C45:C47"/>
    <mergeCell ref="D45:R45"/>
    <mergeCell ref="D46:H46"/>
    <mergeCell ref="I46:M46"/>
    <mergeCell ref="I69:M69"/>
    <mergeCell ref="N69:R69"/>
    <mergeCell ref="B81:B82"/>
    <mergeCell ref="N46:R46"/>
    <mergeCell ref="B58:B59"/>
    <mergeCell ref="B68:B70"/>
    <mergeCell ref="C68:C70"/>
    <mergeCell ref="D68:R68"/>
    <mergeCell ref="D69:H69"/>
  </mergeCells>
  <pageMargins left="0.70866141732283472" right="0.31496062992125984" top="0.35433070866141736" bottom="0.35433070866141736" header="0.31496062992125984" footer="0.31496062992125984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 ЭЭ</vt:lpstr>
      <vt:lpstr>Баланс Мощности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Кобозова Анастасия Юджиновна</dc:creator>
  <cp:lastModifiedBy>Сергей Хамин</cp:lastModifiedBy>
  <cp:lastPrinted>2024-02-09T16:40:59Z</cp:lastPrinted>
  <dcterms:created xsi:type="dcterms:W3CDTF">2021-03-11T11:32:04Z</dcterms:created>
  <dcterms:modified xsi:type="dcterms:W3CDTF">2024-02-09T16:41:43Z</dcterms:modified>
</cp:coreProperties>
</file>